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a21\Desktop\Почта_Зверева\Почта\Бюджет города.  Отчет  за 2020 г\3 Иные материалы\"/>
    </mc:Choice>
  </mc:AlternateContent>
  <bookViews>
    <workbookView xWindow="0" yWindow="0" windowWidth="21495" windowHeight="7830" firstSheet="1" activeTab="1"/>
  </bookViews>
  <sheets>
    <sheet name="Лист 1 (2)" sheetId="6" state="hidden" r:id="rId1"/>
    <sheet name="с уточ.планом" sheetId="1" r:id="rId2"/>
    <sheet name="Лист1" sheetId="11" r:id="rId3"/>
  </sheets>
  <definedNames>
    <definedName name="_xlnm._FilterDatabase" localSheetId="1" hidden="1">'с уточ.планом'!$A$43:$Y$91</definedName>
    <definedName name="_xlnm.Print_Titles" localSheetId="0">'Лист 1 (2)'!$3:$3</definedName>
    <definedName name="_xlnm.Print_Titles" localSheetId="1">'с уточ.планом'!$3:$3</definedName>
    <definedName name="_xlnm.Print_Area" localSheetId="1">'с уточ.планом'!$A$1:$V$112</definedName>
  </definedNames>
  <calcPr calcId="152511"/>
</workbook>
</file>

<file path=xl/calcChain.xml><?xml version="1.0" encoding="utf-8"?>
<calcChain xmlns="http://schemas.openxmlformats.org/spreadsheetml/2006/main">
  <c r="C119" i="1" l="1"/>
  <c r="K55" i="1" l="1"/>
  <c r="L91" i="1" l="1"/>
  <c r="V100" i="1"/>
  <c r="M91" i="1" l="1"/>
  <c r="Q32" i="1"/>
  <c r="Q31" i="1" s="1"/>
  <c r="Q42" i="1" s="1"/>
  <c r="P36" i="1"/>
  <c r="P35" i="1"/>
  <c r="P34" i="1"/>
  <c r="P16" i="1"/>
  <c r="P8" i="1"/>
  <c r="P6" i="1"/>
  <c r="P5" i="1" l="1"/>
  <c r="P32" i="1"/>
  <c r="P31" i="1" s="1"/>
  <c r="P42" i="1" s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4" i="1"/>
  <c r="S45" i="1"/>
  <c r="Q46" i="1"/>
  <c r="Q45" i="1"/>
  <c r="U46" i="1"/>
  <c r="P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4" i="1"/>
  <c r="P93" i="1" l="1"/>
  <c r="O44" i="1"/>
  <c r="O55" i="1"/>
  <c r="I100" i="1" l="1"/>
  <c r="H100" i="1"/>
  <c r="O32" i="1"/>
  <c r="O31" i="1" s="1"/>
  <c r="O42" i="1" s="1"/>
  <c r="L36" i="1"/>
  <c r="L35" i="1"/>
  <c r="L34" i="1"/>
  <c r="N32" i="1"/>
  <c r="N31" i="1" s="1"/>
  <c r="N16" i="1"/>
  <c r="N8" i="1"/>
  <c r="N6" i="1" s="1"/>
  <c r="N5" i="1" s="1"/>
  <c r="L16" i="1"/>
  <c r="L8" i="1"/>
  <c r="L6" i="1" s="1"/>
  <c r="V7" i="1"/>
  <c r="V22" i="1"/>
  <c r="V23" i="1"/>
  <c r="V25" i="1"/>
  <c r="V28" i="1"/>
  <c r="V30" i="1"/>
  <c r="V37" i="1"/>
  <c r="V38" i="1"/>
  <c r="V40" i="1"/>
  <c r="V41" i="1"/>
  <c r="T19" i="1"/>
  <c r="V19" i="1" s="1"/>
  <c r="T18" i="1"/>
  <c r="V18" i="1" s="1"/>
  <c r="T17" i="1"/>
  <c r="T15" i="1"/>
  <c r="V15" i="1" s="1"/>
  <c r="T14" i="1"/>
  <c r="V14" i="1" s="1"/>
  <c r="T13" i="1"/>
  <c r="V13" i="1" s="1"/>
  <c r="T12" i="1"/>
  <c r="H18" i="1"/>
  <c r="T29" i="1"/>
  <c r="V29" i="1" s="1"/>
  <c r="T27" i="1"/>
  <c r="V27" i="1" s="1"/>
  <c r="T24" i="1"/>
  <c r="V24" i="1" s="1"/>
  <c r="T26" i="1"/>
  <c r="V26" i="1" s="1"/>
  <c r="T21" i="1"/>
  <c r="V21" i="1" s="1"/>
  <c r="U20" i="1"/>
  <c r="U16" i="1"/>
  <c r="U11" i="1"/>
  <c r="U6" i="1"/>
  <c r="U9" i="1"/>
  <c r="T10" i="1"/>
  <c r="T9" i="1" s="1"/>
  <c r="V9" i="1" s="1"/>
  <c r="T8" i="1"/>
  <c r="T6" i="1" s="1"/>
  <c r="O51" i="1"/>
  <c r="N116" i="1"/>
  <c r="N91" i="1"/>
  <c r="U32" i="1"/>
  <c r="U31" i="1" s="1"/>
  <c r="T33" i="1"/>
  <c r="V33" i="1" s="1"/>
  <c r="T34" i="1"/>
  <c r="V34" i="1" s="1"/>
  <c r="T35" i="1"/>
  <c r="V35" i="1" s="1"/>
  <c r="T36" i="1"/>
  <c r="V36" i="1" s="1"/>
  <c r="T39" i="1"/>
  <c r="V39" i="1" s="1"/>
  <c r="R34" i="1"/>
  <c r="R32" i="1" s="1"/>
  <c r="R31" i="1" s="1"/>
  <c r="S32" i="1"/>
  <c r="S31" i="1" s="1"/>
  <c r="S42" i="1" s="1"/>
  <c r="R8" i="1"/>
  <c r="R6" i="1" s="1"/>
  <c r="R5" i="1" s="1"/>
  <c r="F31" i="1"/>
  <c r="I32" i="1"/>
  <c r="I31" i="1" s="1"/>
  <c r="H35" i="1"/>
  <c r="H34" i="1"/>
  <c r="I16" i="1"/>
  <c r="H16" i="1" s="1"/>
  <c r="H8" i="1"/>
  <c r="H6" i="1" s="1"/>
  <c r="F8" i="1"/>
  <c r="F6" i="1" s="1"/>
  <c r="G6" i="1"/>
  <c r="G5" i="1" s="1"/>
  <c r="G42" i="1" s="1"/>
  <c r="E8" i="1"/>
  <c r="E6" i="1" s="1"/>
  <c r="D42" i="1"/>
  <c r="C42" i="1"/>
  <c r="T20" i="1" l="1"/>
  <c r="V20" i="1" s="1"/>
  <c r="U5" i="1"/>
  <c r="T11" i="1"/>
  <c r="V11" i="1" s="1"/>
  <c r="T16" i="1"/>
  <c r="V16" i="1" s="1"/>
  <c r="V17" i="1"/>
  <c r="L5" i="1"/>
  <c r="V6" i="1"/>
  <c r="V12" i="1"/>
  <c r="V8" i="1"/>
  <c r="V10" i="1"/>
  <c r="N118" i="1"/>
  <c r="Q91" i="1"/>
  <c r="Q93" i="1" s="1"/>
  <c r="L32" i="1"/>
  <c r="L31" i="1" s="1"/>
  <c r="L42" i="1" s="1"/>
  <c r="N42" i="1"/>
  <c r="N93" i="1" s="1"/>
  <c r="N119" i="1" s="1"/>
  <c r="U42" i="1"/>
  <c r="E5" i="1"/>
  <c r="E42" i="1" s="1"/>
  <c r="I5" i="1"/>
  <c r="I42" i="1" s="1"/>
  <c r="F5" i="1"/>
  <c r="H32" i="1"/>
  <c r="H31" i="1" s="1"/>
  <c r="T32" i="1"/>
  <c r="R42" i="1"/>
  <c r="N117" i="1" s="1"/>
  <c r="C116" i="1"/>
  <c r="D116" i="1"/>
  <c r="F116" i="1"/>
  <c r="H116" i="1"/>
  <c r="J116" i="1"/>
  <c r="L116" i="1"/>
  <c r="R116" i="1"/>
  <c r="T116" i="1"/>
  <c r="V116" i="1"/>
  <c r="T5" i="1" l="1"/>
  <c r="V5" i="1" s="1"/>
  <c r="H5" i="1"/>
  <c r="T31" i="1"/>
  <c r="V31" i="1" s="1"/>
  <c r="V32" i="1"/>
  <c r="T42" i="1"/>
  <c r="V42" i="1" s="1"/>
  <c r="V117" i="1" s="1"/>
  <c r="F42" i="1"/>
  <c r="H42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5" i="1"/>
  <c r="U44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4" i="1"/>
  <c r="O53" i="1"/>
  <c r="O52" i="1"/>
  <c r="O50" i="1"/>
  <c r="O49" i="1"/>
  <c r="O48" i="1"/>
  <c r="O47" i="1"/>
  <c r="O46" i="1"/>
  <c r="O45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4" i="1"/>
  <c r="K53" i="1"/>
  <c r="K52" i="1"/>
  <c r="K51" i="1"/>
  <c r="K50" i="1"/>
  <c r="K49" i="1"/>
  <c r="K48" i="1"/>
  <c r="K47" i="1"/>
  <c r="K46" i="1"/>
  <c r="K45" i="1"/>
  <c r="K44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G54" i="1"/>
  <c r="G53" i="1"/>
  <c r="G52" i="1"/>
  <c r="G51" i="1"/>
  <c r="G50" i="1"/>
  <c r="G49" i="1"/>
  <c r="G48" i="1"/>
  <c r="G47" i="1"/>
  <c r="G46" i="1"/>
  <c r="G45" i="1"/>
  <c r="G44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55" i="1"/>
  <c r="E45" i="1"/>
  <c r="E46" i="1"/>
  <c r="E47" i="1"/>
  <c r="V47" i="1" s="1"/>
  <c r="E48" i="1"/>
  <c r="E49" i="1"/>
  <c r="E50" i="1"/>
  <c r="E51" i="1"/>
  <c r="V51" i="1" s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44" i="1"/>
  <c r="T117" i="1"/>
  <c r="R117" i="1"/>
  <c r="J117" i="1"/>
  <c r="D117" i="1"/>
  <c r="T91" i="1"/>
  <c r="T118" i="1" s="1"/>
  <c r="R91" i="1"/>
  <c r="L93" i="1"/>
  <c r="J91" i="1"/>
  <c r="J118" i="1" s="1"/>
  <c r="H91" i="1"/>
  <c r="H118" i="1" s="1"/>
  <c r="F91" i="1"/>
  <c r="F118" i="1" s="1"/>
  <c r="D91" i="1"/>
  <c r="D118" i="1" s="1"/>
  <c r="C91" i="1"/>
  <c r="C118" i="1" s="1"/>
  <c r="V52" i="1" l="1"/>
  <c r="V48" i="1"/>
  <c r="V88" i="1"/>
  <c r="W88" i="1" s="1"/>
  <c r="V84" i="1"/>
  <c r="W84" i="1" s="1"/>
  <c r="V80" i="1"/>
  <c r="V76" i="1"/>
  <c r="W76" i="1" s="1"/>
  <c r="V72" i="1"/>
  <c r="W72" i="1" s="1"/>
  <c r="V68" i="1"/>
  <c r="W68" i="1" s="1"/>
  <c r="V64" i="1"/>
  <c r="V60" i="1"/>
  <c r="W60" i="1" s="1"/>
  <c r="V56" i="1"/>
  <c r="V87" i="1"/>
  <c r="W87" i="1" s="1"/>
  <c r="V75" i="1"/>
  <c r="V63" i="1"/>
  <c r="W63" i="1" s="1"/>
  <c r="V44" i="1"/>
  <c r="V79" i="1"/>
  <c r="W79" i="1" s="1"/>
  <c r="V67" i="1"/>
  <c r="W67" i="1" s="1"/>
  <c r="V86" i="1"/>
  <c r="W86" i="1" s="1"/>
  <c r="V74" i="1"/>
  <c r="W74" i="1" s="1"/>
  <c r="V66" i="1"/>
  <c r="V58" i="1"/>
  <c r="V54" i="1"/>
  <c r="W54" i="1" s="1"/>
  <c r="V50" i="1"/>
  <c r="W50" i="1" s="1"/>
  <c r="V46" i="1"/>
  <c r="W46" i="1" s="1"/>
  <c r="V83" i="1"/>
  <c r="W83" i="1" s="1"/>
  <c r="V71" i="1"/>
  <c r="V59" i="1"/>
  <c r="W59" i="1" s="1"/>
  <c r="V55" i="1"/>
  <c r="W55" i="1" s="1"/>
  <c r="V90" i="1"/>
  <c r="W90" i="1" s="1"/>
  <c r="V82" i="1"/>
  <c r="V78" i="1"/>
  <c r="W78" i="1" s="1"/>
  <c r="V70" i="1"/>
  <c r="W70" i="1" s="1"/>
  <c r="V62" i="1"/>
  <c r="R118" i="1"/>
  <c r="S91" i="1"/>
  <c r="S93" i="1" s="1"/>
  <c r="V89" i="1"/>
  <c r="W89" i="1" s="1"/>
  <c r="V85" i="1"/>
  <c r="V81" i="1"/>
  <c r="W81" i="1" s="1"/>
  <c r="V77" i="1"/>
  <c r="W77" i="1" s="1"/>
  <c r="V73" i="1"/>
  <c r="W73" i="1" s="1"/>
  <c r="V69" i="1"/>
  <c r="W69" i="1" s="1"/>
  <c r="V65" i="1"/>
  <c r="W65" i="1" s="1"/>
  <c r="V61" i="1"/>
  <c r="W61" i="1" s="1"/>
  <c r="V57" i="1"/>
  <c r="W57" i="1" s="1"/>
  <c r="V53" i="1"/>
  <c r="V49" i="1"/>
  <c r="W49" i="1" s="1"/>
  <c r="V45" i="1"/>
  <c r="W45" i="1" s="1"/>
  <c r="K91" i="1"/>
  <c r="K93" i="1" s="1"/>
  <c r="E91" i="1"/>
  <c r="E93" i="1" s="1"/>
  <c r="W75" i="1"/>
  <c r="W71" i="1"/>
  <c r="W51" i="1"/>
  <c r="W47" i="1"/>
  <c r="H93" i="1"/>
  <c r="W82" i="1"/>
  <c r="W66" i="1"/>
  <c r="W62" i="1"/>
  <c r="W58" i="1"/>
  <c r="R93" i="1"/>
  <c r="R119" i="1" s="1"/>
  <c r="W85" i="1"/>
  <c r="W53" i="1"/>
  <c r="I91" i="1"/>
  <c r="I93" i="1" s="1"/>
  <c r="F93" i="1"/>
  <c r="G91" i="1"/>
  <c r="G93" i="1" s="1"/>
  <c r="O91" i="1"/>
  <c r="W80" i="1"/>
  <c r="W64" i="1"/>
  <c r="W56" i="1"/>
  <c r="W52" i="1"/>
  <c r="W48" i="1"/>
  <c r="D93" i="1"/>
  <c r="D119" i="1" s="1"/>
  <c r="L118" i="1"/>
  <c r="U91" i="1"/>
  <c r="U93" i="1" s="1"/>
  <c r="T93" i="1"/>
  <c r="T119" i="1" s="1"/>
  <c r="J93" i="1"/>
  <c r="J119" i="1" s="1"/>
  <c r="M93" i="1" l="1"/>
  <c r="V91" i="1"/>
  <c r="O93" i="1"/>
  <c r="F117" i="1"/>
  <c r="L117" i="1"/>
  <c r="V118" i="1" l="1"/>
  <c r="W91" i="1"/>
  <c r="V93" i="1"/>
  <c r="V119" i="1" s="1"/>
  <c r="L119" i="1"/>
  <c r="H117" i="1" l="1"/>
  <c r="F119" i="1"/>
  <c r="H119" i="1" l="1"/>
  <c r="C117" i="1" l="1"/>
  <c r="C93" i="1" l="1"/>
</calcChain>
</file>

<file path=xl/sharedStrings.xml><?xml version="1.0" encoding="utf-8"?>
<sst xmlns="http://schemas.openxmlformats.org/spreadsheetml/2006/main" count="1257" uniqueCount="446">
  <si>
    <t>Вид дохода</t>
  </si>
  <si>
    <t xml:space="preserve"> </t>
  </si>
  <si>
    <t>НАЛОГОВЫЕ И НЕНАЛОГОВЫЕ ДОХОДЫ</t>
  </si>
  <si>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</si>
  <si>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</si>
  <si>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</si>
  <si>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</si>
  <si>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</si>
  <si>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</si>
  <si>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Налог, взимаемый в связи с применением упрощенной системы налогообложения</t>
  </si>
  <si>
    <t>Единый сельскохозяйственный налог</t>
  </si>
  <si>
    <t>НАЛОГИ НА ИМУЩЕСТВО</t>
  </si>
  <si>
    <t>Налог на имущество организаций</t>
  </si>
  <si>
    <t>Транспортный налог</t>
  </si>
  <si>
    <t>Налог на игорный бизнес</t>
  </si>
  <si>
    <t>НАЛОГИ, СБОРЫ И РЕГУЛЯРНЫЕ ПЛАТЕЖИ ЗА ПОЛЬЗОВАНИЕ ПРИРОДНЫМИ РЕСУРСАМИ</t>
  </si>
  <si>
    <t>Налог на добычу полезных ископаемых</t>
  </si>
  <si>
    <t>Сборы за пользование объектами животного мира и за пользование объектами водных биологических ресурсов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</si>
  <si>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</si>
  <si>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</si>
  <si>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</si>
  <si>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</si>
  <si>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</si>
  <si>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</si>
  <si>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</si>
  <si>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</si>
  <si>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</si>
  <si>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</si>
  <si>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</si>
  <si>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БЕЗВОЗМЕЗДНЫЕ ПОСТУПЛЕНИЯ ОТ ГОСУДАРСТВЕННЫХ (МУНИЦИПАЛЬНЫХ) ОРГАНИЗАЦИЙ</t>
  </si>
  <si>
    <t>БЕЗВОЗМЕЗДНЫЕ ПОСТУПЛЕНИЯ ОТ НЕГОСУДАРСТВЕННЫХ ОРГАНИЗАЦИЙ</t>
  </si>
  <si>
    <t>ПРОЧИЕ БЕЗВОЗМЕЗДНЫЕ ПОСТУПЛЕНИЯ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</si>
  <si>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ЛЕТ; ДОХОДЫ БЮДЖЕТОВ БЮДЖЕТНОЙ СИСТЕМЫ РОССИЙСКОЙ ФЕДЕРАЦИИ ОТ ВОЗВРАТА ОРГАНИЗАЦИЯМИ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</si>
  <si>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</si>
  <si>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ИТОГО ДОХОДОВ</t>
  </si>
  <si>
    <t>123 921 105,9</t>
  </si>
  <si>
    <t>102 129 048,2</t>
  </si>
  <si>
    <t>62 906 311,2</t>
  </si>
  <si>
    <t>31 860 000,0</t>
  </si>
  <si>
    <t>31 046 311,2</t>
  </si>
  <si>
    <t>19 609 640,0</t>
  </si>
  <si>
    <t>2 257 382,0</t>
  </si>
  <si>
    <t>11 904 160,0</t>
  </si>
  <si>
    <t>10 000 000,0</t>
  </si>
  <si>
    <t>1 900 000,0</t>
  </si>
  <si>
    <t>4 160,0</t>
  </si>
  <si>
    <t>272 060,0</t>
  </si>
  <si>
    <t>270 000,0</t>
  </si>
  <si>
    <t>2 060,0</t>
  </si>
  <si>
    <t>128 242,0</t>
  </si>
  <si>
    <t>5 702,0</t>
  </si>
  <si>
    <t>3 185 363,0</t>
  </si>
  <si>
    <t>348 984,0</t>
  </si>
  <si>
    <t>43 523,0</t>
  </si>
  <si>
    <t>119 250,0</t>
  </si>
  <si>
    <t>18 450,0</t>
  </si>
  <si>
    <t>1 256 182,0</t>
  </si>
  <si>
    <t>73 799,0</t>
  </si>
  <si>
    <t>21 792 057,7</t>
  </si>
  <si>
    <t>19 839 727,1</t>
  </si>
  <si>
    <t>1 952 330,6</t>
  </si>
  <si>
    <t>ОБЩЕГОСУДАРСТВЕННЫЕ ВОПРОСЫ</t>
  </si>
  <si>
    <t>12 168 691,4</t>
  </si>
  <si>
    <t>Функционирование высшего должностного лица субъекта Российской Федерации и муниципального образования</t>
  </si>
  <si>
    <t>327 546,2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</si>
  <si>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</si>
  <si>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154 117,0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</si>
  <si>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</si>
  <si>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153 968,2</t>
  </si>
  <si>
    <t>Судебная система</t>
  </si>
  <si>
    <t>291 515,4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</si>
  <si>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</si>
  <si>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306 475,7</t>
  </si>
  <si>
    <t>Обеспечение проведения выборов и референдумов</t>
  </si>
  <si>
    <t>85 424,8</t>
  </si>
  <si>
    <t>Международные отношения и международное сотрудничество</t>
  </si>
  <si>
    <t>2 800,1</t>
  </si>
  <si>
    <t>Резервные фонды</t>
  </si>
  <si>
    <t>4 167 633,2</t>
  </si>
  <si>
    <t>Прикладные научные исследования в области общегосударственных вопросов</t>
  </si>
  <si>
    <t>230 595,8</t>
  </si>
  <si>
    <t>Другие общегосударственные вопросы</t>
  </si>
  <si>
    <t>6 448 615,0</t>
  </si>
  <si>
    <t>НАЦИОНАЛЬНАЯ ОБОРОНА</t>
  </si>
  <si>
    <t>76 883,5</t>
  </si>
  <si>
    <t>Мобилизационная и вневойсковая подготовка</t>
  </si>
  <si>
    <t>НАЦИОНАЛЬНАЯ БЕЗОПАСНОСТЬ И ПРАВООХРАНИТЕЛЬНАЯ ДЕЯТЕЛЬНОСТЬ</t>
  </si>
  <si>
    <t>831 202,2</t>
  </si>
  <si>
    <t>Органы юстиции</t>
  </si>
  <si>
    <t>187 272,9</t>
  </si>
  <si>
    <t>Защита населения и территории от чрезвычайных ситуаций природного и техногенного характера, гражданская оборона</t>
  </si>
  <si>
    <t>163 772,5</t>
  </si>
  <si>
    <t>Обеспечение пожарной безопасности</t>
  </si>
  <si>
    <t>140 407,8</t>
  </si>
  <si>
    <t>Другие вопросы в области национальной безопасности и правоохранительной деятельности</t>
  </si>
  <si>
    <t>339 749,0</t>
  </si>
  <si>
    <t>НАЦИОНАЛЬНАЯ ЭКОНОМИКА</t>
  </si>
  <si>
    <t>19 439 475,4</t>
  </si>
  <si>
    <t>Общеэкономические вопросы</t>
  </si>
  <si>
    <t>537 799,8</t>
  </si>
  <si>
    <t>Сельское хозяйство и рыболовство</t>
  </si>
  <si>
    <t>3 153 552,2</t>
  </si>
  <si>
    <t>Водное хозяйство</t>
  </si>
  <si>
    <t>1 328 546,2</t>
  </si>
  <si>
    <t>Лесное хозяйство</t>
  </si>
  <si>
    <t>463 393,2</t>
  </si>
  <si>
    <t>Транспорт</t>
  </si>
  <si>
    <t>2 054 684,4</t>
  </si>
  <si>
    <t>Дорожное хозяйство (дорожные фонды)</t>
  </si>
  <si>
    <t>10 650 181,2</t>
  </si>
  <si>
    <t>Связь и информатика</t>
  </si>
  <si>
    <t>88 255,7</t>
  </si>
  <si>
    <t>Прикладные научные исследования в области национальной экономики</t>
  </si>
  <si>
    <t>42 893,3</t>
  </si>
  <si>
    <t>Другие вопросы в области национальной экономики</t>
  </si>
  <si>
    <t>1 120 169,4</t>
  </si>
  <si>
    <t>ЖИЛИЩНО-КОММУНАЛЬНОЕ ХОЗЯЙСТВО</t>
  </si>
  <si>
    <t>6 161 045,0</t>
  </si>
  <si>
    <t>Жилищное хозяйство</t>
  </si>
  <si>
    <t>3 656 058,2</t>
  </si>
  <si>
    <t>Коммунальное хозяйство</t>
  </si>
  <si>
    <t>1 967 976,2</t>
  </si>
  <si>
    <t>Благоустройство</t>
  </si>
  <si>
    <t>446 150,0</t>
  </si>
  <si>
    <t>Другие вопросы в области жилищно-коммунального хозяйства</t>
  </si>
  <si>
    <t>90 860,6</t>
  </si>
  <si>
    <t>ОХРАНА ОКРУЖАЮЩЕЙ СРЕДЫ</t>
  </si>
  <si>
    <t>347 248,6</t>
  </si>
  <si>
    <t>Экологический контроль</t>
  </si>
  <si>
    <t>54 859,2</t>
  </si>
  <si>
    <t>Охрана объектов растительного и животного мира и среды их обитания</t>
  </si>
  <si>
    <t>181 636,5</t>
  </si>
  <si>
    <t>Другие вопросы в области охраны окружающей среды</t>
  </si>
  <si>
    <t>110 752,9</t>
  </si>
  <si>
    <t>ОБРАЗОВАНИЕ</t>
  </si>
  <si>
    <t>33 367 118,0</t>
  </si>
  <si>
    <t>Дошкольное образование</t>
  </si>
  <si>
    <t>7 080 788,5</t>
  </si>
  <si>
    <t>Общее образование</t>
  </si>
  <si>
    <t>18 869 910,5</t>
  </si>
  <si>
    <t>Среднее профессиональное образование</t>
  </si>
  <si>
    <t>5 653 309,9</t>
  </si>
  <si>
    <t>Профессиональная подготовка, переподготовка и повышение квалификации</t>
  </si>
  <si>
    <t>241 740,7</t>
  </si>
  <si>
    <t>Высшее и послевузовское профессиональное образование</t>
  </si>
  <si>
    <t>164 739,6</t>
  </si>
  <si>
    <t>Молодежная политика и оздоровление детей</t>
  </si>
  <si>
    <t>965 924,6</t>
  </si>
  <si>
    <t>Прикладные научные исследования в области образования</t>
  </si>
  <si>
    <t>1 330,6</t>
  </si>
  <si>
    <t>Другие вопросы в области образования</t>
  </si>
  <si>
    <t>389 373,6</t>
  </si>
  <si>
    <t>КУЛЬТУРА, КИНЕМАТОГРАФИЯ</t>
  </si>
  <si>
    <t>2 805 252,8</t>
  </si>
  <si>
    <t>Культура</t>
  </si>
  <si>
    <t>2 731 446,2</t>
  </si>
  <si>
    <t>Кинематография</t>
  </si>
  <si>
    <t>38 471,8</t>
  </si>
  <si>
    <t>Другие вопросы в области культуры, кинематографии</t>
  </si>
  <si>
    <t>35 334,8</t>
  </si>
  <si>
    <t>ЗДРАВООХРАНЕНИЕ</t>
  </si>
  <si>
    <t>30 326 097,0</t>
  </si>
  <si>
    <t>Стационарная медицинская помощь</t>
  </si>
  <si>
    <t>5 893 455,2</t>
  </si>
  <si>
    <t>Амбулаторная помощь</t>
  </si>
  <si>
    <t>72 412,7</t>
  </si>
  <si>
    <t>Скорая медицинская помощь</t>
  </si>
  <si>
    <t>Санаторно-оздоровительная помощь</t>
  </si>
  <si>
    <t>580 696,7</t>
  </si>
  <si>
    <t>Заготовка, переработка, хранение и обеспечение безопасности донорской крови и ее компонентов</t>
  </si>
  <si>
    <t>457 715,7</t>
  </si>
  <si>
    <t>Санитарно-эпидемиологическое благополучие</t>
  </si>
  <si>
    <t>44 022,9</t>
  </si>
  <si>
    <t>Другие вопросы в области здравоохранения</t>
  </si>
  <si>
    <t>23 277 793,8</t>
  </si>
  <si>
    <t>СОЦИАЛЬНАЯ ПОЛИТИКА</t>
  </si>
  <si>
    <t>21 846 759,4</t>
  </si>
  <si>
    <t>Пенсионное обеспечение</t>
  </si>
  <si>
    <t>427 019,9</t>
  </si>
  <si>
    <t>Социальное обслуживание населения</t>
  </si>
  <si>
    <t>2 393 246,3</t>
  </si>
  <si>
    <t>Социальное обеспечение населения</t>
  </si>
  <si>
    <t>15 710 116,9</t>
  </si>
  <si>
    <t>Охрана семьи и детства</t>
  </si>
  <si>
    <t>3 137 018,2</t>
  </si>
  <si>
    <t>Другие вопросы в области социальной политики</t>
  </si>
  <si>
    <t>179 358,1</t>
  </si>
  <si>
    <t>ФИЗИЧЕСКАЯ КУЛЬТУРА И СПОРТ</t>
  </si>
  <si>
    <t>1 038 842,9</t>
  </si>
  <si>
    <t>Физическая культура</t>
  </si>
  <si>
    <t>449 628,0</t>
  </si>
  <si>
    <t>Массовый спорт</t>
  </si>
  <si>
    <t>256 150,0</t>
  </si>
  <si>
    <t>Спорт высших достижений</t>
  </si>
  <si>
    <t>304 205,0</t>
  </si>
  <si>
    <t>Другие вопросы в области физической культуры и спорта</t>
  </si>
  <si>
    <t>28 859,9</t>
  </si>
  <si>
    <t>СРЕДСТВА МАССОВОЙ ИНФОРМАЦИИ</t>
  </si>
  <si>
    <t>892 718,7</t>
  </si>
  <si>
    <t>Телевидение и радиовещание</t>
  </si>
  <si>
    <t>385 669,8</t>
  </si>
  <si>
    <t>Периодическая печать и издательства</t>
  </si>
  <si>
    <t>445 128,2</t>
  </si>
  <si>
    <t>Другие вопросы в области средств массовой информации</t>
  </si>
  <si>
    <t>61 920,7</t>
  </si>
  <si>
    <t>ОБСЛУЖИВАНИЕ ГОСУДАРСТВЕННОГО И МУНИЦИПАЛЬНОГО ДОЛГА</t>
  </si>
  <si>
    <t>1 504 580,0</t>
  </si>
  <si>
    <t>Обслуживание государственного внутреннего и муниципального долга</t>
  </si>
  <si>
    <t>МЕЖБЮДЖЕТНЫЕ ТРАНСФЕРТЫ ОБЩЕГО ХАРАКТЕРА БЮДЖЕТАМ СУБЪЕКТОВ РОССИЙСКОЙ ФЕДЕРАЦИИ И МУНИЦИПАЛЬНЫХ ОБРАЗОВАНИЙ</t>
  </si>
  <si>
    <t>8 115 191,0</t>
  </si>
  <si>
    <t>Дотации на выравнивание бюджетной обеспеченности субъектов Российской Федерации и муниципальных образований</t>
  </si>
  <si>
    <t>1 734 792,0</t>
  </si>
  <si>
    <t>Иные дотации</t>
  </si>
  <si>
    <t>4 167 220,0</t>
  </si>
  <si>
    <t>Прочие межбюджетные трансферты общего характера</t>
  </si>
  <si>
    <t>2 213 179,0</t>
  </si>
  <si>
    <t>138 921 105,9</t>
  </si>
  <si>
    <t>ИТОГО РАСХОДОВ</t>
  </si>
  <si>
    <t>Первонач. план, 
тыс. рублей</t>
  </si>
  <si>
    <t>Дотации бюджетам субъектов Российской Федерации и муниципальных образований</t>
  </si>
  <si>
    <t>Субсидии бюджетам бюджетной системы Российской Федерации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</si>
  <si>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</si>
  <si>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</si>
  <si>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Сведения о о внесенных в течение 2014 года изменениях в Закон Республики Башкортостан "О бюджете Республики Башкортостан на 2014 год и на плановый период 2015 и 2016 годов"</t>
  </si>
  <si>
    <t>Изменения, внесенные Законом РБ от 30.01.2014 № 40-з</t>
  </si>
  <si>
    <t>Уточн. план, 
тыс. рублей</t>
  </si>
  <si>
    <t>Изменения, внесенные Законом РБ от 04.03.2014 № 71-з</t>
  </si>
  <si>
    <t>Изменения, внесенные Законом РБ от 25.04.2014 № 79-з</t>
  </si>
  <si>
    <t>Изменения, внесенные Законом РБ от 30.10.2014 № 140-з</t>
  </si>
  <si>
    <t>Изменения, внесенные Законом РБ от 25.12.2014 № 164-з</t>
  </si>
  <si>
    <t>Государственные (муниципальные) ценные бумаги,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</si>
  <si>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</si>
  <si>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</si>
  <si>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Изменение остатков средств на счетах по учету средств бюджета</t>
  </si>
  <si>
    <t>Иные источники внутреннего финансирования дефицитов бюджетов</t>
  </si>
  <si>
    <t>тыс. рублей</t>
  </si>
  <si>
    <t>ДЕФИЦИТ/ПРОФИЦИТ</t>
  </si>
  <si>
    <t>ДОХОДЫ</t>
  </si>
  <si>
    <t>РАСХОДЫ</t>
  </si>
  <si>
    <t>ИСТОЧНИКИ ФИНАНСИРОВАНИЯ ДЕФИЦИТА БЮДЖЕТА</t>
  </si>
  <si>
    <t>ИТОГО ИСТОЧНИКОВ ФИНАНСИРОВАНИЯ ДЕФИЦИТА БЮДЖЕТА</t>
  </si>
  <si>
    <t>Уточн. план</t>
  </si>
  <si>
    <t>Дополнительное образование детей</t>
  </si>
  <si>
    <t>Молодежная политика</t>
  </si>
  <si>
    <t>№ 4-46/453 
от 17.12.2019</t>
  </si>
  <si>
    <t>4-48/475 от 20.01.2020</t>
  </si>
  <si>
    <t>4-49/488 от 19.02.2020</t>
  </si>
  <si>
    <t>4-50/498 от 26.03.2020</t>
  </si>
  <si>
    <t>4-52/516 от 29.04.2020</t>
  </si>
  <si>
    <t>4-55/543 от 26.06.2020</t>
  </si>
  <si>
    <t>5-2/31 от 28.10.2020</t>
  </si>
  <si>
    <t>5-5/62 от 28.12.2020</t>
  </si>
  <si>
    <t>План, утвержденный Решением Совета ГО г. Салават РБ
№ 4-46/453 
от 17.12.2019</t>
  </si>
  <si>
    <t>План, утвержденный Решением Совета ГО г. Салават РБ
4-48/475 от 20.01.2020</t>
  </si>
  <si>
    <t>План, утвержденный Решением Совета ГО г. Салават РБ
4-49/488 от 19.02.2020</t>
  </si>
  <si>
    <t>План, утвержденный Решением Совета ГО г. Салават РБ
4-50/498 от 26.03.2020</t>
  </si>
  <si>
    <t>План, утвержденный Решением Совета ГО г. Салават РБ
4-52/516 от 29.04.2020</t>
  </si>
  <si>
    <t>План, утвержденный Решением Совета ГО г. Салават РБ
4-55/543 от 26.06.2020</t>
  </si>
  <si>
    <t>План, утвержденный Решением Совета ГО г. Салават РБ
5-2/31 от 28.10.2020</t>
  </si>
  <si>
    <t>План, утвержденный Решением Совета ГО г. Салават РБ
5-5/62 от 28.12.2020</t>
  </si>
  <si>
    <t>ВСЕГО</t>
  </si>
  <si>
    <t>.</t>
  </si>
  <si>
    <t>0100</t>
  </si>
  <si>
    <t>0103</t>
  </si>
  <si>
    <t>0104</t>
  </si>
  <si>
    <t>0105</t>
  </si>
  <si>
    <t>0107</t>
  </si>
  <si>
    <t>0111</t>
  </si>
  <si>
    <t>0113</t>
  </si>
  <si>
    <t>0300</t>
  </si>
  <si>
    <t>0309</t>
  </si>
  <si>
    <t>0310</t>
  </si>
  <si>
    <t>0400</t>
  </si>
  <si>
    <t>0405</t>
  </si>
  <si>
    <t>0408</t>
  </si>
  <si>
    <t>0409</t>
  </si>
  <si>
    <t>0412</t>
  </si>
  <si>
    <t>0500</t>
  </si>
  <si>
    <t>0501</t>
  </si>
  <si>
    <t>0502</t>
  </si>
  <si>
    <t>0503</t>
  </si>
  <si>
    <t>0505</t>
  </si>
  <si>
    <t>0600</t>
  </si>
  <si>
    <t>0603</t>
  </si>
  <si>
    <t>0700</t>
  </si>
  <si>
    <t>0701</t>
  </si>
  <si>
    <t>0702</t>
  </si>
  <si>
    <t>0703</t>
  </si>
  <si>
    <t>0705</t>
  </si>
  <si>
    <t>0707</t>
  </si>
  <si>
    <t>0709</t>
  </si>
  <si>
    <t>0800</t>
  </si>
  <si>
    <t>0801</t>
  </si>
  <si>
    <t>0804</t>
  </si>
  <si>
    <t>1000</t>
  </si>
  <si>
    <t>1001</t>
  </si>
  <si>
    <t>1003</t>
  </si>
  <si>
    <t>1004</t>
  </si>
  <si>
    <t>1100</t>
  </si>
  <si>
    <t>1101</t>
  </si>
  <si>
    <t>1102</t>
  </si>
  <si>
    <t>1103</t>
  </si>
  <si>
    <t>1105</t>
  </si>
  <si>
    <t>1200</t>
  </si>
  <si>
    <t>1201</t>
  </si>
  <si>
    <t>1202</t>
  </si>
  <si>
    <t>1300</t>
  </si>
  <si>
    <t>1301</t>
  </si>
  <si>
    <t>3 106 432,7</t>
  </si>
  <si>
    <t>166 897,7</t>
  </si>
  <si>
    <t>8 963,0</t>
  </si>
  <si>
    <t>116 987,0</t>
  </si>
  <si>
    <t>66,7</t>
  </si>
  <si>
    <t>7 000,0</t>
  </si>
  <si>
    <t>5 000,0</t>
  </si>
  <si>
    <t>28 881,0</t>
  </si>
  <si>
    <t>47 956,0</t>
  </si>
  <si>
    <t>23 532,0</t>
  </si>
  <si>
    <t>24 424,0</t>
  </si>
  <si>
    <t>349 499,6</t>
  </si>
  <si>
    <t>1 288,6</t>
  </si>
  <si>
    <t>72 000,0</t>
  </si>
  <si>
    <t>162 945,0</t>
  </si>
  <si>
    <t>113 266,0</t>
  </si>
  <si>
    <t>395 949,1</t>
  </si>
  <si>
    <t>11 219,0</t>
  </si>
  <si>
    <t>12 266,0</t>
  </si>
  <si>
    <t>329 980,1</t>
  </si>
  <si>
    <t>42 484,0</t>
  </si>
  <si>
    <t>2 700,0</t>
  </si>
  <si>
    <t>1 816 445,2</t>
  </si>
  <si>
    <t>800 751,9</t>
  </si>
  <si>
    <t>709 588,4</t>
  </si>
  <si>
    <t>192 899,6</t>
  </si>
  <si>
    <t>505,0</t>
  </si>
  <si>
    <t>60 619,3</t>
  </si>
  <si>
    <t>52 081,0</t>
  </si>
  <si>
    <t>73 285,9</t>
  </si>
  <si>
    <t>67 902,9</t>
  </si>
  <si>
    <t>5 383,0</t>
  </si>
  <si>
    <t>128 378,6</t>
  </si>
  <si>
    <t>1 815,0</t>
  </si>
  <si>
    <t>14 888,2</t>
  </si>
  <si>
    <t>111 675,4</t>
  </si>
  <si>
    <t>101 095,6</t>
  </si>
  <si>
    <t>79 388,0</t>
  </si>
  <si>
    <t>6 640,1</t>
  </si>
  <si>
    <t>3 124,5</t>
  </si>
  <si>
    <t>11 943,0</t>
  </si>
  <si>
    <t>15 315,0</t>
  </si>
  <si>
    <t>11 315,0</t>
  </si>
  <si>
    <t>4 000,0</t>
  </si>
  <si>
    <t>8 910,0</t>
  </si>
  <si>
    <t>3 109 268,7</t>
  </si>
  <si>
    <t>165 475,7</t>
  </si>
  <si>
    <t>117 028,0</t>
  </si>
  <si>
    <t>27 418,0</t>
  </si>
  <si>
    <t>352 685,6</t>
  </si>
  <si>
    <t>166 131,0</t>
  </si>
  <si>
    <t>395 102,1</t>
  </si>
  <si>
    <t>329 133,1</t>
  </si>
  <si>
    <t>1 817 676,2</t>
  </si>
  <si>
    <t>795 706,9</t>
  </si>
  <si>
    <t>713 957,4</t>
  </si>
  <si>
    <t>194 593,6</t>
  </si>
  <si>
    <t>60 832,3</t>
  </si>
  <si>
    <t>72 710,9</t>
  </si>
  <si>
    <t>67 327,9</t>
  </si>
  <si>
    <t>16 578,0</t>
  </si>
  <si>
    <t>12 578,0</t>
  </si>
  <si>
    <t>3 232 910,4</t>
  </si>
  <si>
    <t/>
  </si>
  <si>
    <t>170 475,7</t>
  </si>
  <si>
    <t>32 418,0</t>
  </si>
  <si>
    <t>353 385,6</t>
  </si>
  <si>
    <t>113 966,0</t>
  </si>
  <si>
    <t>510 057,4</t>
  </si>
  <si>
    <t>14 399,0</t>
  </si>
  <si>
    <t>440 758,4</t>
  </si>
  <si>
    <t>42 634,0</t>
  </si>
  <si>
    <t>713 951,4</t>
  </si>
  <si>
    <t>194 599,6</t>
  </si>
  <si>
    <t>75 710,9</t>
  </si>
  <si>
    <t>70 327,9</t>
  </si>
  <si>
    <t>128 365,0</t>
  </si>
  <si>
    <t>111 661,8</t>
  </si>
  <si>
    <t>79 745,0</t>
  </si>
  <si>
    <t>6 283,1</t>
  </si>
  <si>
    <t>0314</t>
  </si>
  <si>
    <t xml:space="preserve">Наименование </t>
  </si>
  <si>
    <t>КБК</t>
  </si>
  <si>
    <t>Заместитель главы Администрации-</t>
  </si>
  <si>
    <t>Т.Н.Силкина</t>
  </si>
  <si>
    <t xml:space="preserve">начальник Финансового управления </t>
  </si>
  <si>
    <t>(подпись)</t>
  </si>
  <si>
    <t>(расшифровка)</t>
  </si>
  <si>
    <t>Исп. Зверева Л.А. 8(3476)35-20-20</t>
  </si>
  <si>
    <t>Исп. Мурсалимова С.Р. 8(3476)35-41-57</t>
  </si>
  <si>
    <t>-</t>
  </si>
  <si>
    <t>100 00000 00 0000 000</t>
  </si>
  <si>
    <t>101 00000 00 0000 000</t>
  </si>
  <si>
    <t>101 02000 01 0000 110</t>
  </si>
  <si>
    <t>103 00000 00 0000 000</t>
  </si>
  <si>
    <t>105 00000 00 0000 000</t>
  </si>
  <si>
    <t>106 00000 00 0000 000</t>
  </si>
  <si>
    <t>107 00000 00 0000 000</t>
  </si>
  <si>
    <t>108 00000 00 0000 000</t>
  </si>
  <si>
    <t>109 00000 00 0000 000</t>
  </si>
  <si>
    <t>111 00000 00 0000 000</t>
  </si>
  <si>
    <t>112 00000 00 0000 000</t>
  </si>
  <si>
    <t>113 00000 00 0000 000</t>
  </si>
  <si>
    <t>114 00000 00 0000 000</t>
  </si>
  <si>
    <t>115 00000 00 0000 000</t>
  </si>
  <si>
    <t>116 00000 00 0000 000</t>
  </si>
  <si>
    <t>117 00000 00 0000 000</t>
  </si>
  <si>
    <t>200 00000 00 0000 000</t>
  </si>
  <si>
    <t>202 00000 00 0000 000</t>
  </si>
  <si>
    <t>207 00000 00 0000 000</t>
  </si>
  <si>
    <t>203 00000 00 0000 000</t>
  </si>
  <si>
    <t>202 10000 00 0000 000</t>
  </si>
  <si>
    <t>202 20000 00 0000 000</t>
  </si>
  <si>
    <t>202 30000 00 0000 000</t>
  </si>
  <si>
    <t>209 00000 00 0000 000</t>
  </si>
  <si>
    <t>202 40000 00 0000 000</t>
  </si>
  <si>
    <t>218 00000 00 0000 000</t>
  </si>
  <si>
    <t>219 00000 00 0000 000</t>
  </si>
  <si>
    <t>103 02000 01 0000 000</t>
  </si>
  <si>
    <t>105 01000 00 0000 000</t>
  </si>
  <si>
    <t>106 01000 00 0000 000</t>
  </si>
  <si>
    <t>106 02000 02 0000 000</t>
  </si>
  <si>
    <t>107 01000 01 0000 000</t>
  </si>
  <si>
    <t>План, утвержденный Решением Совета ГО г. Салават РБ
4-55/544 от 26.06.2020</t>
  </si>
  <si>
    <t>105 02000 00 0000 000</t>
  </si>
  <si>
    <t>105 04000 00 0000 000</t>
  </si>
  <si>
    <t>105 03000 00 0000 000</t>
  </si>
  <si>
    <t>Налог на имущество физических лиц</t>
  </si>
  <si>
    <t>Земельный налог</t>
  </si>
  <si>
    <t>106 06000 00 0000 000</t>
  </si>
  <si>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</si>
  <si>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</t>
  </si>
  <si>
    <t>План, утвержденный Решением Совета ГО г. Салават РБ
4-57/568 от 23.09.2020</t>
  </si>
  <si>
    <t>0102000000 000 000</t>
  </si>
  <si>
    <t>0103000000 000 000</t>
  </si>
  <si>
    <t>0105000000 000 000</t>
  </si>
  <si>
    <t>Сведения о внесенных в течение 2020 года изменениях в Решение Совета городского округа город Салават Республики Башкортостан 
"О бюджете городского округа город Салават Республики Башкортостан на 2020 год и на плановый период 2021 и 2022 годов"</t>
  </si>
  <si>
    <t>"15" марта 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</si>
</sst>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"/>
    <numFmt numFmtId="165" formatCode="_-* #,##0.0\ _₽_-;\-* #,##0.0\ _₽_-;_-* &quot;-&quot;??\ _₽_-;_-@_-"/>
  </numFmts>
  <fonts count="22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40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right" vertical="center" shrinkToFit="1"/>
    </xf>
    <xf numFmtId="164" fontId="0" fillId="0" borderId="1" xfId="0" applyNumberFormat="1" applyBorder="1" applyAlignment="1">
      <alignment horizontal="right" vertical="center" shrinkToFit="1"/>
    </xf>
    <xf numFmtId="0" fontId="0" fillId="0" borderId="0" xfId="0"/>
    <xf numFmtId="0" fontId="0" fillId="0" borderId="1" xfId="0" applyBorder="1" applyAlignment="1">
      <alignment horizontal="left" vertical="top" wrapText="1"/>
    </xf>
    <xf numFmtId="49" fontId="7" fillId="0" borderId="0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right" vertical="center" shrinkToFit="1"/>
    </xf>
    <xf numFmtId="0" fontId="8" fillId="0" borderId="0" xfId="0" applyFont="1"/>
    <xf numFmtId="164" fontId="0" fillId="0" borderId="1" xfId="0" applyNumberFormat="1" applyBorder="1"/>
    <xf numFmtId="164" fontId="8" fillId="0" borderId="1" xfId="0" applyNumberFormat="1" applyFont="1" applyBorder="1" applyAlignment="1">
      <alignment horizontal="right" vertical="center" shrinkToFit="1"/>
    </xf>
    <xf numFmtId="164" fontId="8" fillId="0" borderId="1" xfId="0" applyNumberFormat="1" applyFont="1" applyBorder="1"/>
    <xf numFmtId="164" fontId="0" fillId="2" borderId="1" xfId="0" applyNumberFormat="1" applyFill="1" applyBorder="1"/>
    <xf numFmtId="164" fontId="8" fillId="2" borderId="1" xfId="0" applyNumberFormat="1" applyFont="1" applyFill="1" applyBorder="1"/>
    <xf numFmtId="164" fontId="7" fillId="0" borderId="0" xfId="0" applyNumberFormat="1" applyFont="1" applyBorder="1" applyAlignment="1">
      <alignment horizontal="center" vertical="center" shrinkToFit="1"/>
    </xf>
    <xf numFmtId="164" fontId="6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right" vertical="center" shrinkToFit="1"/>
    </xf>
    <xf numFmtId="0" fontId="15" fillId="0" borderId="1" xfId="0" quotePrefix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shrinkToFit="1"/>
    </xf>
    <xf numFmtId="49" fontId="15" fillId="0" borderId="1" xfId="0" applyNumberFormat="1" applyFont="1" applyBorder="1" applyAlignment="1">
      <alignment horizontal="right" vertical="center" shrinkToFit="1"/>
    </xf>
    <xf numFmtId="164" fontId="15" fillId="0" borderId="1" xfId="0" applyNumberFormat="1" applyFont="1" applyBorder="1" applyAlignment="1">
      <alignment horizontal="right" vertical="center" shrinkToFit="1"/>
    </xf>
    <xf numFmtId="165" fontId="11" fillId="0" borderId="1" xfId="11" applyNumberFormat="1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165" fontId="15" fillId="0" borderId="1" xfId="11" applyNumberFormat="1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4" fillId="0" borderId="1" xfId="2" applyFont="1" applyBorder="1" applyAlignment="1">
      <alignment horizontal="left" vertical="center" wrapText="1"/>
    </xf>
    <xf numFmtId="164" fontId="14" fillId="0" borderId="1" xfId="2" applyNumberFormat="1" applyFont="1" applyBorder="1" applyAlignment="1">
      <alignment horizontal="right" vertical="center" shrinkToFit="1"/>
    </xf>
    <xf numFmtId="49" fontId="14" fillId="0" borderId="1" xfId="2" applyNumberFormat="1" applyFont="1" applyBorder="1" applyAlignment="1">
      <alignment horizontal="right" vertical="center" shrinkToFit="1"/>
    </xf>
    <xf numFmtId="0" fontId="15" fillId="0" borderId="1" xfId="0" applyFont="1" applyBorder="1" applyAlignment="1">
      <alignment horizontal="left" vertical="center" wrapText="1"/>
    </xf>
    <xf numFmtId="0" fontId="0" fillId="0" borderId="1" xfId="0" applyBorder="1"/>
    <xf numFmtId="164" fontId="14" fillId="3" borderId="1" xfId="2" applyNumberFormat="1" applyFont="1" applyFill="1" applyBorder="1" applyAlignment="1">
      <alignment horizontal="right" vertical="center" shrinkToFit="1"/>
    </xf>
    <xf numFmtId="164" fontId="11" fillId="0" borderId="1" xfId="0" applyNumberFormat="1" applyFont="1" applyBorder="1" applyAlignment="1">
      <alignment horizontal="right" vertical="center" shrinkToFit="1"/>
    </xf>
    <xf numFmtId="164" fontId="15" fillId="4" borderId="1" xfId="0" applyNumberFormat="1" applyFont="1" applyFill="1" applyBorder="1" applyAlignment="1">
      <alignment horizontal="right" vertical="center" shrinkToFit="1"/>
    </xf>
    <xf numFmtId="49" fontId="11" fillId="0" borderId="1" xfId="0" applyNumberFormat="1" applyFont="1" applyFill="1" applyBorder="1" applyAlignment="1">
      <alignment horizontal="left" vertical="center" shrinkToFit="1"/>
    </xf>
    <xf numFmtId="49" fontId="12" fillId="0" borderId="1" xfId="0" applyNumberFormat="1" applyFont="1" applyFill="1" applyBorder="1" applyAlignment="1">
      <alignment horizontal="center" vertical="center" shrinkToFit="1"/>
    </xf>
    <xf numFmtId="164" fontId="13" fillId="0" borderId="1" xfId="2" applyNumberFormat="1" applyFont="1" applyBorder="1" applyAlignment="1">
      <alignment horizontal="right" vertical="center" shrinkToFit="1"/>
    </xf>
    <xf numFmtId="49" fontId="11" fillId="0" borderId="1" xfId="0" applyNumberFormat="1" applyFont="1" applyBorder="1" applyAlignment="1">
      <alignment horizontal="center" vertical="center" shrinkToFit="1"/>
    </xf>
    <xf numFmtId="49" fontId="11" fillId="0" borderId="1" xfId="0" applyNumberFormat="1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8" fillId="0" borderId="1" xfId="2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9" fillId="0" borderId="1" xfId="2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6" fillId="2" borderId="1" xfId="0" applyFont="1" applyFill="1" applyBorder="1" applyAlignment="1">
      <alignment horizontal="left" vertical="center" wrapText="1"/>
    </xf>
    <xf numFmtId="4" fontId="6" fillId="2" borderId="0" xfId="0" applyNumberFormat="1" applyFont="1" applyFill="1" applyAlignment="1">
      <alignment vertical="center"/>
    </xf>
    <xf numFmtId="164" fontId="6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164" fontId="7" fillId="2" borderId="0" xfId="0" applyNumberFormat="1" applyFont="1" applyFill="1" applyAlignment="1">
      <alignment vertical="center"/>
    </xf>
    <xf numFmtId="4" fontId="6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shrinkToFit="1"/>
    </xf>
    <xf numFmtId="164" fontId="6" fillId="0" borderId="1" xfId="0" applyNumberFormat="1" applyFont="1" applyBorder="1" applyAlignment="1">
      <alignment horizontal="center" vertical="center" shrinkToFit="1"/>
    </xf>
    <xf numFmtId="164" fontId="19" fillId="0" borderId="1" xfId="2" applyNumberFormat="1" applyFont="1" applyBorder="1" applyAlignment="1">
      <alignment horizontal="center" vertical="center" shrinkToFit="1"/>
    </xf>
    <xf numFmtId="164" fontId="20" fillId="0" borderId="1" xfId="0" applyNumberFormat="1" applyFont="1" applyBorder="1" applyAlignment="1">
      <alignment horizontal="center" vertical="center" shrinkToFit="1"/>
    </xf>
    <xf numFmtId="164" fontId="18" fillId="0" borderId="1" xfId="2" applyNumberFormat="1" applyFont="1" applyBorder="1" applyAlignment="1">
      <alignment horizontal="center" vertical="center" shrinkToFit="1"/>
    </xf>
    <xf numFmtId="164" fontId="17" fillId="0" borderId="1" xfId="0" applyNumberFormat="1" applyFont="1" applyBorder="1" applyAlignment="1">
      <alignment horizontal="center" vertical="center" shrinkToFit="1"/>
    </xf>
    <xf numFmtId="164" fontId="19" fillId="3" borderId="1" xfId="2" applyNumberFormat="1" applyFont="1" applyFill="1" applyBorder="1" applyAlignment="1">
      <alignment horizontal="center" vertical="center" shrinkToFit="1"/>
    </xf>
    <xf numFmtId="164" fontId="6" fillId="0" borderId="1" xfId="0" applyNumberFormat="1" applyFont="1" applyFill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 wrapText="1"/>
    </xf>
    <xf numFmtId="164" fontId="20" fillId="4" borderId="1" xfId="0" applyNumberFormat="1" applyFont="1" applyFill="1" applyBorder="1" applyAlignment="1">
      <alignment horizontal="center" vertical="center" shrinkToFit="1"/>
    </xf>
    <xf numFmtId="164" fontId="20" fillId="0" borderId="1" xfId="0" applyNumberFormat="1" applyFont="1" applyBorder="1" applyAlignment="1">
      <alignment horizontal="center" vertical="center" wrapText="1"/>
    </xf>
    <xf numFmtId="164" fontId="17" fillId="0" borderId="1" xfId="0" applyNumberFormat="1" applyFont="1" applyBorder="1" applyAlignment="1">
      <alignment horizontal="center" vertical="center" wrapText="1"/>
    </xf>
    <xf numFmtId="164" fontId="20" fillId="0" borderId="1" xfId="11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164" fontId="17" fillId="0" borderId="1" xfId="11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Border="1"/>
    <xf numFmtId="0" fontId="16" fillId="0" borderId="0" xfId="0" applyFont="1"/>
    <xf numFmtId="0" fontId="21" fillId="0" borderId="0" xfId="0" applyFont="1"/>
    <xf numFmtId="0" fontId="21" fillId="0" borderId="0" xfId="0" applyFont="1" applyBorder="1" applyAlignment="1">
      <alignment vertical="center"/>
    </xf>
    <xf numFmtId="0" fontId="21" fillId="0" borderId="0" xfId="0" applyFont="1" applyAlignment="1">
      <alignment horizontal="justify" vertical="center"/>
    </xf>
    <xf numFmtId="0" fontId="21" fillId="0" borderId="0" xfId="0" applyFont="1" applyBorder="1" applyAlignment="1">
      <alignment horizontal="center" vertical="center"/>
    </xf>
    <xf numFmtId="165" fontId="6" fillId="2" borderId="1" xfId="1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6" fillId="4" borderId="1" xfId="0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/>
    </xf>
    <xf numFmtId="164" fontId="6" fillId="4" borderId="1" xfId="0" applyNumberFormat="1" applyFont="1" applyFill="1" applyBorder="1" applyAlignment="1">
      <alignment horizontal="center" vertical="center"/>
    </xf>
    <xf numFmtId="164" fontId="6" fillId="4" borderId="1" xfId="11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164" fontId="6" fillId="4" borderId="1" xfId="0" applyNumberFormat="1" applyFont="1" applyFill="1" applyBorder="1" applyAlignment="1">
      <alignment horizontal="center" vertical="center" shrinkToFit="1"/>
    </xf>
    <xf numFmtId="165" fontId="6" fillId="4" borderId="1" xfId="11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 shrinkToFit="1"/>
    </xf>
    <xf numFmtId="165" fontId="7" fillId="4" borderId="1" xfId="11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vertical="center"/>
    </xf>
    <xf numFmtId="0" fontId="15" fillId="4" borderId="1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center"/>
    </xf>
    <xf numFmtId="4" fontId="7" fillId="4" borderId="1" xfId="0" applyNumberFormat="1" applyFont="1" applyFill="1" applyBorder="1" applyAlignment="1">
      <alignment horizontal="center" vertical="center"/>
    </xf>
    <xf numFmtId="165" fontId="6" fillId="4" borderId="1" xfId="11" applyNumberFormat="1" applyFont="1" applyFill="1" applyBorder="1" applyAlignment="1">
      <alignment horizontal="center" vertical="center" shrinkToFit="1"/>
    </xf>
    <xf numFmtId="165" fontId="7" fillId="4" borderId="1" xfId="11" applyNumberFormat="1" applyFont="1" applyFill="1" applyBorder="1" applyAlignment="1">
      <alignment vertical="center"/>
    </xf>
    <xf numFmtId="0" fontId="19" fillId="4" borderId="1" xfId="2" applyFont="1" applyFill="1" applyBorder="1" applyAlignment="1">
      <alignment horizontal="left" vertical="center" wrapText="1"/>
    </xf>
    <xf numFmtId="0" fontId="19" fillId="4" borderId="1" xfId="2" applyFont="1" applyFill="1" applyBorder="1" applyAlignment="1">
      <alignment horizontal="center" vertical="center" wrapText="1"/>
    </xf>
    <xf numFmtId="164" fontId="19" fillId="4" borderId="1" xfId="2" applyNumberFormat="1" applyFont="1" applyFill="1" applyBorder="1" applyAlignment="1">
      <alignment horizontal="center" vertical="center" shrinkToFit="1"/>
    </xf>
    <xf numFmtId="164" fontId="20" fillId="4" borderId="1" xfId="0" applyNumberFormat="1" applyFont="1" applyFill="1" applyBorder="1" applyAlignment="1">
      <alignment horizontal="center" vertical="center" wrapText="1"/>
    </xf>
    <xf numFmtId="164" fontId="20" fillId="4" borderId="1" xfId="11" applyNumberFormat="1" applyFont="1" applyFill="1" applyBorder="1" applyAlignment="1">
      <alignment horizontal="center" vertical="center" wrapText="1"/>
    </xf>
    <xf numFmtId="164" fontId="9" fillId="4" borderId="1" xfId="0" applyNumberFormat="1" applyFont="1" applyFill="1" applyBorder="1" applyAlignment="1">
      <alignment horizontal="center" vertical="center"/>
    </xf>
    <xf numFmtId="0" fontId="18" fillId="4" borderId="1" xfId="2" applyFont="1" applyFill="1" applyBorder="1" applyAlignment="1">
      <alignment horizontal="left" vertical="center" wrapText="1"/>
    </xf>
    <xf numFmtId="0" fontId="18" fillId="4" borderId="1" xfId="2" applyFont="1" applyFill="1" applyBorder="1" applyAlignment="1">
      <alignment horizontal="center" vertical="center" wrapText="1"/>
    </xf>
    <xf numFmtId="164" fontId="18" fillId="4" borderId="1" xfId="2" applyNumberFormat="1" applyFont="1" applyFill="1" applyBorder="1" applyAlignment="1">
      <alignment horizontal="center" vertical="center" shrinkToFit="1"/>
    </xf>
    <xf numFmtId="164" fontId="17" fillId="4" borderId="1" xfId="0" applyNumberFormat="1" applyFont="1" applyFill="1" applyBorder="1" applyAlignment="1">
      <alignment horizontal="center" vertical="center" wrapText="1"/>
    </xf>
    <xf numFmtId="164" fontId="17" fillId="4" borderId="1" xfId="0" applyNumberFormat="1" applyFont="1" applyFill="1" applyBorder="1" applyAlignment="1">
      <alignment horizontal="center" vertical="center" shrinkToFit="1"/>
    </xf>
    <xf numFmtId="164" fontId="17" fillId="4" borderId="1" xfId="11" applyNumberFormat="1" applyFont="1" applyFill="1" applyBorder="1" applyAlignment="1">
      <alignment horizontal="center" vertical="center" wrapText="1"/>
    </xf>
    <xf numFmtId="164" fontId="18" fillId="5" borderId="1" xfId="2" applyNumberFormat="1" applyFont="1" applyFill="1" applyBorder="1" applyAlignment="1">
      <alignment horizontal="center" vertical="center" shrinkToFit="1"/>
    </xf>
    <xf numFmtId="0" fontId="17" fillId="4" borderId="1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horizontal="center" vertical="center" wrapText="1"/>
    </xf>
    <xf numFmtId="164" fontId="19" fillId="5" borderId="1" xfId="2" applyNumberFormat="1" applyFont="1" applyFill="1" applyBorder="1" applyAlignment="1">
      <alignment horizontal="center" vertical="center" shrinkToFit="1"/>
    </xf>
    <xf numFmtId="0" fontId="7" fillId="4" borderId="0" xfId="0" applyFont="1" applyFill="1" applyAlignment="1">
      <alignment horizontal="center" vertical="center" wrapText="1"/>
    </xf>
    <xf numFmtId="0" fontId="21" fillId="4" borderId="0" xfId="0" applyFont="1" applyFill="1" applyAlignment="1">
      <alignment horizontal="justify" vertical="center"/>
    </xf>
    <xf numFmtId="164" fontId="20" fillId="2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" fontId="6" fillId="4" borderId="0" xfId="0" applyNumberFormat="1" applyFont="1" applyFill="1" applyAlignment="1">
      <alignment vertical="center"/>
    </xf>
    <xf numFmtId="164" fontId="7" fillId="4" borderId="0" xfId="0" applyNumberFormat="1" applyFont="1" applyFill="1" applyAlignment="1">
      <alignment vertical="center"/>
    </xf>
    <xf numFmtId="0" fontId="7" fillId="4" borderId="0" xfId="0" applyFont="1" applyFill="1" applyAlignment="1">
      <alignment vertical="center"/>
    </xf>
    <xf numFmtId="49" fontId="6" fillId="4" borderId="1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0" fontId="6" fillId="4" borderId="0" xfId="0" applyFont="1" applyFill="1" applyAlignment="1">
      <alignment vertical="center"/>
    </xf>
    <xf numFmtId="0" fontId="21" fillId="0" borderId="0" xfId="0" applyFont="1" applyBorder="1" applyAlignment="1"/>
    <xf numFmtId="0" fontId="6" fillId="0" borderId="0" xfId="0" applyFont="1" applyAlignment="1">
      <alignment horizontal="center"/>
    </xf>
    <xf numFmtId="49" fontId="7" fillId="0" borderId="2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21" fillId="4" borderId="2" xfId="0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/>
    </xf>
  </cellXfs>
  <cellStyles count="12">
    <cellStyle name="Обычный" xfId="0" builtinId="0"/>
    <cellStyle name="Обычный 2" xfId="1"/>
    <cellStyle name="Обычный 2 2" xfId="6"/>
    <cellStyle name="Обычный 3" xfId="2"/>
    <cellStyle name="Обычный 3 2" xfId="7"/>
    <cellStyle name="Обычный 4" xfId="3"/>
    <cellStyle name="Обычный 4 2" xfId="8"/>
    <cellStyle name="Обычный 5" xfId="5"/>
    <cellStyle name="Обычный 6" xfId="4"/>
    <cellStyle name="Обычный 7" xfId="9"/>
    <cellStyle name="Финансовый" xfId="11" builtinId="3"/>
    <cellStyle name="Финансовый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0"/>
  <sheetViews>
    <sheetView view="pageBreakPreview" topLeftCell="A31" zoomScale="60" zoomScaleNormal="100" workbookViewId="0">
      <selection activeCell="C41" sqref="C41:G120"/>
    </sheetView>
  </sheetViews>
  <sheetFormatPr defaultColWidth="8.75" defaultRowHeight="15.75" x14ac:dyDescent="0.25"/>
  <cols>
    <col min="1" max="1" width="105.5" style="4" customWidth="1"/>
    <col min="2" max="2" width="15.625" style="4" bestFit="1" customWidth="1"/>
    <col min="3" max="7" width="14.875" style="4" bestFit="1" customWidth="1"/>
    <col min="8" max="8" width="15.125" style="4" customWidth="1"/>
    <col min="9" max="16384" width="8.75" style="4"/>
  </cols>
  <sheetData>
    <row r="1" spans="1:8" x14ac:dyDescent="0.25">
      <c r="A1" s="133" t="s">
        <v>223</v>
      </c>
      <c r="B1" s="133"/>
      <c r="C1" s="133"/>
      <c r="D1" s="133"/>
      <c r="E1" s="133"/>
      <c r="F1" s="133"/>
      <c r="G1" s="133"/>
      <c r="H1" s="133"/>
    </row>
    <row r="2" spans="1:8" ht="10.5" customHeight="1" x14ac:dyDescent="0.25">
      <c r="A2" s="134"/>
      <c r="B2" s="134"/>
      <c r="C2" s="134"/>
      <c r="D2" s="6"/>
      <c r="E2" s="6"/>
      <c r="F2" s="6"/>
      <c r="G2" s="6"/>
      <c r="H2" s="6"/>
    </row>
    <row r="3" spans="1:8" ht="78.75" x14ac:dyDescent="0.25">
      <c r="A3" s="1" t="s">
        <v>0</v>
      </c>
      <c r="B3" s="1" t="s">
        <v>218</v>
      </c>
      <c r="C3" s="1" t="s">
        <v>224</v>
      </c>
      <c r="D3" s="1" t="s">
        <v>226</v>
      </c>
      <c r="E3" s="1" t="s">
        <v>227</v>
      </c>
      <c r="F3" s="1" t="s">
        <v>228</v>
      </c>
      <c r="G3" s="1" t="s">
        <v>229</v>
      </c>
      <c r="H3" s="1" t="s">
        <v>225</v>
      </c>
    </row>
    <row r="4" spans="1:8" x14ac:dyDescent="0.25">
      <c r="A4" s="5" t="s">
        <v>2</v>
      </c>
      <c r="B4" s="2" t="s">
        <v>36</v>
      </c>
      <c r="C4" s="3">
        <v>0</v>
      </c>
      <c r="D4" s="3">
        <v>0</v>
      </c>
      <c r="E4" s="3">
        <v>0</v>
      </c>
      <c r="F4" s="3">
        <v>3500000</v>
      </c>
      <c r="G4" s="3">
        <v>1296074.200000003</v>
      </c>
      <c r="H4" s="3">
        <v>97332974</v>
      </c>
    </row>
    <row r="5" spans="1:8" x14ac:dyDescent="0.25">
      <c r="A5" s="5" t="s">
        <v>3</v>
      </c>
      <c r="B5" s="2" t="s">
        <v>37</v>
      </c>
      <c r="C5" s="3">
        <v>0</v>
      </c>
      <c r="D5" s="3">
        <v>0</v>
      </c>
      <c r="E5" s="3">
        <v>0</v>
      </c>
      <c r="F5" s="3">
        <v>2000000</v>
      </c>
      <c r="G5" s="3">
        <v>747711.20000000298</v>
      </c>
      <c r="H5" s="3">
        <v>60158600</v>
      </c>
    </row>
    <row r="6" spans="1:8" x14ac:dyDescent="0.25">
      <c r="A6" s="5" t="s">
        <v>4</v>
      </c>
      <c r="B6" s="2" t="s">
        <v>38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31860000</v>
      </c>
    </row>
    <row r="7" spans="1:8" x14ac:dyDescent="0.25">
      <c r="A7" s="5" t="s">
        <v>5</v>
      </c>
      <c r="B7" s="2" t="s">
        <v>39</v>
      </c>
      <c r="C7" s="3">
        <v>0</v>
      </c>
      <c r="D7" s="3">
        <v>0</v>
      </c>
      <c r="E7" s="3">
        <v>0</v>
      </c>
      <c r="F7" s="3">
        <v>2000000</v>
      </c>
      <c r="G7" s="3">
        <v>747711.19999999925</v>
      </c>
      <c r="H7" s="3">
        <v>28298600</v>
      </c>
    </row>
    <row r="8" spans="1:8" x14ac:dyDescent="0.25">
      <c r="A8" s="5" t="s">
        <v>6</v>
      </c>
      <c r="B8" s="2" t="s">
        <v>40</v>
      </c>
      <c r="C8" s="3">
        <v>0</v>
      </c>
      <c r="D8" s="3">
        <v>0</v>
      </c>
      <c r="E8" s="3">
        <v>0</v>
      </c>
      <c r="F8" s="3">
        <v>1834399</v>
      </c>
      <c r="G8" s="3">
        <v>2079861</v>
      </c>
      <c r="H8" s="3">
        <v>15695380</v>
      </c>
    </row>
    <row r="9" spans="1:8" x14ac:dyDescent="0.25">
      <c r="A9" s="5" t="s">
        <v>7</v>
      </c>
      <c r="B9" s="2" t="s">
        <v>40</v>
      </c>
      <c r="C9" s="3">
        <v>0</v>
      </c>
      <c r="D9" s="3">
        <v>0</v>
      </c>
      <c r="E9" s="3">
        <v>0</v>
      </c>
      <c r="F9" s="3">
        <v>1834399</v>
      </c>
      <c r="G9" s="3">
        <v>2079861</v>
      </c>
      <c r="H9" s="3">
        <v>15695380</v>
      </c>
    </row>
    <row r="10" spans="1:8" x14ac:dyDescent="0.25">
      <c r="A10" s="5" t="s">
        <v>8</v>
      </c>
      <c r="B10" s="2" t="s">
        <v>41</v>
      </c>
      <c r="C10" s="3">
        <v>0</v>
      </c>
      <c r="D10" s="3">
        <v>0</v>
      </c>
      <c r="E10" s="3">
        <v>0</v>
      </c>
      <c r="F10" s="3">
        <v>0</v>
      </c>
      <c r="G10" s="3">
        <v>-97818</v>
      </c>
      <c r="H10" s="3">
        <v>2355200</v>
      </c>
    </row>
    <row r="11" spans="1:8" x14ac:dyDescent="0.25">
      <c r="A11" s="5" t="s">
        <v>9</v>
      </c>
      <c r="B11" s="2" t="s">
        <v>41</v>
      </c>
      <c r="C11" s="3">
        <v>0</v>
      </c>
      <c r="D11" s="3">
        <v>0</v>
      </c>
      <c r="E11" s="3">
        <v>0</v>
      </c>
      <c r="F11" s="3">
        <v>0</v>
      </c>
      <c r="G11" s="3">
        <v>-97618</v>
      </c>
      <c r="H11" s="3">
        <v>2355000</v>
      </c>
    </row>
    <row r="12" spans="1:8" x14ac:dyDescent="0.25">
      <c r="A12" s="5" t="s">
        <v>10</v>
      </c>
      <c r="B12" s="2" t="s">
        <v>1</v>
      </c>
      <c r="C12" s="3">
        <v>0</v>
      </c>
      <c r="D12" s="3">
        <v>0</v>
      </c>
      <c r="E12" s="3">
        <v>0</v>
      </c>
      <c r="F12" s="3">
        <v>0</v>
      </c>
      <c r="G12" s="3">
        <v>-200</v>
      </c>
      <c r="H12" s="3">
        <v>200</v>
      </c>
    </row>
    <row r="13" spans="1:8" x14ac:dyDescent="0.25">
      <c r="A13" s="5" t="s">
        <v>11</v>
      </c>
      <c r="B13" s="2" t="s">
        <v>42</v>
      </c>
      <c r="C13" s="3">
        <v>0</v>
      </c>
      <c r="D13" s="3">
        <v>0</v>
      </c>
      <c r="E13" s="3">
        <v>0</v>
      </c>
      <c r="F13" s="3">
        <v>0</v>
      </c>
      <c r="G13" s="3">
        <v>-101040</v>
      </c>
      <c r="H13" s="3">
        <v>12005200</v>
      </c>
    </row>
    <row r="14" spans="1:8" x14ac:dyDescent="0.25">
      <c r="A14" s="5" t="s">
        <v>12</v>
      </c>
      <c r="B14" s="2" t="s">
        <v>43</v>
      </c>
      <c r="C14" s="3">
        <v>0</v>
      </c>
      <c r="D14" s="3">
        <v>0</v>
      </c>
      <c r="E14" s="3">
        <v>0</v>
      </c>
      <c r="F14" s="3">
        <v>0</v>
      </c>
      <c r="G14" s="3">
        <v>200000</v>
      </c>
      <c r="H14" s="3">
        <v>9800000</v>
      </c>
    </row>
    <row r="15" spans="1:8" x14ac:dyDescent="0.25">
      <c r="A15" s="5" t="s">
        <v>13</v>
      </c>
      <c r="B15" s="2" t="s">
        <v>44</v>
      </c>
      <c r="C15" s="3">
        <v>0</v>
      </c>
      <c r="D15" s="3">
        <v>0</v>
      </c>
      <c r="E15" s="3">
        <v>0</v>
      </c>
      <c r="F15" s="3">
        <v>0</v>
      </c>
      <c r="G15" s="3">
        <v>-300000</v>
      </c>
      <c r="H15" s="3">
        <v>2200000</v>
      </c>
    </row>
    <row r="16" spans="1:8" x14ac:dyDescent="0.25">
      <c r="A16" s="5" t="s">
        <v>14</v>
      </c>
      <c r="B16" s="2" t="s">
        <v>45</v>
      </c>
      <c r="C16" s="3">
        <v>0</v>
      </c>
      <c r="D16" s="3">
        <v>0</v>
      </c>
      <c r="E16" s="3">
        <v>0</v>
      </c>
      <c r="F16" s="3">
        <v>0</v>
      </c>
      <c r="G16" s="3">
        <v>-1040</v>
      </c>
      <c r="H16" s="3">
        <v>5200</v>
      </c>
    </row>
    <row r="17" spans="1:8" x14ac:dyDescent="0.25">
      <c r="A17" s="5" t="s">
        <v>15</v>
      </c>
      <c r="B17" s="2" t="s">
        <v>46</v>
      </c>
      <c r="C17" s="3">
        <v>0</v>
      </c>
      <c r="D17" s="3">
        <v>0</v>
      </c>
      <c r="E17" s="3">
        <v>0</v>
      </c>
      <c r="F17" s="3">
        <v>0</v>
      </c>
      <c r="G17" s="3">
        <v>-12000</v>
      </c>
      <c r="H17" s="3">
        <v>284060</v>
      </c>
    </row>
    <row r="18" spans="1:8" x14ac:dyDescent="0.25">
      <c r="A18" s="5" t="s">
        <v>16</v>
      </c>
      <c r="B18" s="2" t="s">
        <v>47</v>
      </c>
      <c r="C18" s="3">
        <v>0</v>
      </c>
      <c r="D18" s="3">
        <v>0</v>
      </c>
      <c r="E18" s="3">
        <v>0</v>
      </c>
      <c r="F18" s="3">
        <v>0</v>
      </c>
      <c r="G18" s="3">
        <v>-9189</v>
      </c>
      <c r="H18" s="3">
        <v>279189</v>
      </c>
    </row>
    <row r="19" spans="1:8" x14ac:dyDescent="0.25">
      <c r="A19" s="5" t="s">
        <v>17</v>
      </c>
      <c r="B19" s="2" t="s">
        <v>48</v>
      </c>
      <c r="C19" s="3">
        <v>0</v>
      </c>
      <c r="D19" s="3">
        <v>0</v>
      </c>
      <c r="E19" s="3">
        <v>0</v>
      </c>
      <c r="F19" s="3">
        <v>0</v>
      </c>
      <c r="G19" s="3">
        <v>-2811</v>
      </c>
      <c r="H19" s="3">
        <v>4871</v>
      </c>
    </row>
    <row r="20" spans="1:8" x14ac:dyDescent="0.25">
      <c r="A20" s="5" t="s">
        <v>18</v>
      </c>
      <c r="B20" s="2" t="s">
        <v>49</v>
      </c>
      <c r="C20" s="3">
        <v>0</v>
      </c>
      <c r="D20" s="3">
        <v>0</v>
      </c>
      <c r="E20" s="3">
        <v>0</v>
      </c>
      <c r="F20" s="3">
        <v>-879</v>
      </c>
      <c r="G20" s="3">
        <v>-9500</v>
      </c>
      <c r="H20" s="3">
        <v>138621</v>
      </c>
    </row>
    <row r="21" spans="1:8" ht="31.5" x14ac:dyDescent="0.25">
      <c r="A21" s="5" t="s">
        <v>19</v>
      </c>
      <c r="B21" s="2" t="s">
        <v>50</v>
      </c>
      <c r="C21" s="3">
        <v>0</v>
      </c>
      <c r="D21" s="3">
        <v>0</v>
      </c>
      <c r="E21" s="3">
        <v>0</v>
      </c>
      <c r="F21" s="3">
        <v>0</v>
      </c>
      <c r="G21" s="3">
        <v>1937</v>
      </c>
      <c r="H21" s="3">
        <v>3765</v>
      </c>
    </row>
    <row r="22" spans="1:8" ht="31.5" x14ac:dyDescent="0.25">
      <c r="A22" s="5" t="s">
        <v>20</v>
      </c>
      <c r="B22" s="2" t="s">
        <v>51</v>
      </c>
      <c r="C22" s="3">
        <v>0</v>
      </c>
      <c r="D22" s="3">
        <v>0</v>
      </c>
      <c r="E22" s="3">
        <v>0</v>
      </c>
      <c r="F22" s="3">
        <v>-156400</v>
      </c>
      <c r="G22" s="3">
        <v>-996437</v>
      </c>
      <c r="H22" s="3">
        <v>4338200</v>
      </c>
    </row>
    <row r="23" spans="1:8" x14ac:dyDescent="0.25">
      <c r="A23" s="5" t="s">
        <v>21</v>
      </c>
      <c r="B23" s="2" t="s">
        <v>52</v>
      </c>
      <c r="C23" s="3">
        <v>0</v>
      </c>
      <c r="D23" s="3">
        <v>0</v>
      </c>
      <c r="E23" s="3">
        <v>0</v>
      </c>
      <c r="F23" s="3">
        <v>-16000</v>
      </c>
      <c r="G23" s="3">
        <v>26484</v>
      </c>
      <c r="H23" s="3">
        <v>338500</v>
      </c>
    </row>
    <row r="24" spans="1:8" x14ac:dyDescent="0.25">
      <c r="A24" s="5" t="s">
        <v>22</v>
      </c>
      <c r="B24" s="2" t="s">
        <v>53</v>
      </c>
      <c r="C24" s="3">
        <v>0</v>
      </c>
      <c r="D24" s="3">
        <v>0</v>
      </c>
      <c r="E24" s="3">
        <v>0</v>
      </c>
      <c r="F24" s="3">
        <v>-19100</v>
      </c>
      <c r="G24" s="3">
        <v>-16000</v>
      </c>
      <c r="H24" s="3">
        <v>78623</v>
      </c>
    </row>
    <row r="25" spans="1:8" x14ac:dyDescent="0.25">
      <c r="A25" s="5" t="s">
        <v>23</v>
      </c>
      <c r="B25" s="2" t="s">
        <v>54</v>
      </c>
      <c r="C25" s="3">
        <v>0</v>
      </c>
      <c r="D25" s="3">
        <v>0</v>
      </c>
      <c r="E25" s="3">
        <v>0</v>
      </c>
      <c r="F25" s="3">
        <v>0</v>
      </c>
      <c r="G25" s="3">
        <v>-67950</v>
      </c>
      <c r="H25" s="3">
        <v>187200</v>
      </c>
    </row>
    <row r="26" spans="1:8" x14ac:dyDescent="0.25">
      <c r="A26" s="5" t="s">
        <v>24</v>
      </c>
      <c r="B26" s="2" t="s">
        <v>55</v>
      </c>
      <c r="C26" s="3">
        <v>0</v>
      </c>
      <c r="D26" s="3">
        <v>0</v>
      </c>
      <c r="E26" s="3">
        <v>0</v>
      </c>
      <c r="F26" s="3">
        <v>-1020</v>
      </c>
      <c r="G26" s="3">
        <v>-350</v>
      </c>
      <c r="H26" s="3">
        <v>19820</v>
      </c>
    </row>
    <row r="27" spans="1:8" x14ac:dyDescent="0.25">
      <c r="A27" s="5" t="s">
        <v>25</v>
      </c>
      <c r="B27" s="2" t="s">
        <v>56</v>
      </c>
      <c r="C27" s="3">
        <v>0</v>
      </c>
      <c r="D27" s="3">
        <v>0</v>
      </c>
      <c r="E27" s="3">
        <v>0</v>
      </c>
      <c r="F27" s="3">
        <v>-107894</v>
      </c>
      <c r="G27" s="3">
        <v>-255924</v>
      </c>
      <c r="H27" s="3">
        <v>1620000</v>
      </c>
    </row>
    <row r="28" spans="1:8" x14ac:dyDescent="0.25">
      <c r="A28" s="5" t="s">
        <v>26</v>
      </c>
      <c r="B28" s="2" t="s">
        <v>57</v>
      </c>
      <c r="C28" s="3">
        <v>0</v>
      </c>
      <c r="D28" s="3">
        <v>0</v>
      </c>
      <c r="E28" s="3">
        <v>0</v>
      </c>
      <c r="F28" s="3">
        <v>-33106</v>
      </c>
      <c r="G28" s="3">
        <v>-2900</v>
      </c>
      <c r="H28" s="3">
        <v>109805</v>
      </c>
    </row>
    <row r="29" spans="1:8" x14ac:dyDescent="0.25">
      <c r="A29" s="5" t="s">
        <v>27</v>
      </c>
      <c r="B29" s="2" t="s">
        <v>58</v>
      </c>
      <c r="C29" s="3">
        <v>0</v>
      </c>
      <c r="D29" s="3">
        <v>704179.89999999851</v>
      </c>
      <c r="E29" s="3">
        <v>-3245141.1999999993</v>
      </c>
      <c r="F29" s="3">
        <v>-6496887.1000000015</v>
      </c>
      <c r="G29" s="3">
        <v>-1369159.8999999985</v>
      </c>
      <c r="H29" s="3">
        <v>34120887.799999997</v>
      </c>
    </row>
    <row r="30" spans="1:8" ht="31.5" x14ac:dyDescent="0.25">
      <c r="A30" s="5" t="s">
        <v>28</v>
      </c>
      <c r="B30" s="2" t="s">
        <v>59</v>
      </c>
      <c r="C30" s="3">
        <v>0</v>
      </c>
      <c r="D30" s="3">
        <v>704179.90000000224</v>
      </c>
      <c r="E30" s="3">
        <v>-3245141.1999999993</v>
      </c>
      <c r="F30" s="3">
        <v>-6470812.4000000022</v>
      </c>
      <c r="G30" s="3">
        <v>-1558682.3999999985</v>
      </c>
      <c r="H30" s="3">
        <v>32331027.100000001</v>
      </c>
    </row>
    <row r="31" spans="1:8" x14ac:dyDescent="0.25">
      <c r="A31" s="5" t="s">
        <v>219</v>
      </c>
      <c r="B31" s="3">
        <v>10174017.6</v>
      </c>
      <c r="C31" s="3">
        <v>0</v>
      </c>
      <c r="D31" s="3">
        <v>0</v>
      </c>
      <c r="E31" s="3">
        <v>0</v>
      </c>
      <c r="F31" s="3">
        <v>-1230832.4000000004</v>
      </c>
      <c r="G31" s="3">
        <v>0</v>
      </c>
      <c r="H31" s="3">
        <v>12186220.6</v>
      </c>
    </row>
    <row r="32" spans="1:8" x14ac:dyDescent="0.25">
      <c r="A32" s="5" t="s">
        <v>220</v>
      </c>
      <c r="B32" s="3">
        <v>239049.3</v>
      </c>
      <c r="C32" s="3">
        <v>0</v>
      </c>
      <c r="D32" s="3">
        <v>0</v>
      </c>
      <c r="E32" s="3">
        <v>-1065010.0999999999</v>
      </c>
      <c r="F32" s="3">
        <v>-5104926.1999999993</v>
      </c>
      <c r="G32" s="3">
        <v>-1370176.7000000002</v>
      </c>
      <c r="H32" s="3">
        <v>8586514.8000000007</v>
      </c>
    </row>
    <row r="33" spans="1:8" x14ac:dyDescent="0.25">
      <c r="A33" s="5" t="s">
        <v>221</v>
      </c>
      <c r="B33" s="3">
        <v>8702051.8000000007</v>
      </c>
      <c r="C33" s="3">
        <v>0</v>
      </c>
      <c r="D33" s="3">
        <v>704179.90000000037</v>
      </c>
      <c r="E33" s="3">
        <v>-663830.69999999925</v>
      </c>
      <c r="F33" s="3">
        <v>-44628.200000001118</v>
      </c>
      <c r="G33" s="3">
        <v>-29310</v>
      </c>
      <c r="H33" s="3">
        <v>8844839.5</v>
      </c>
    </row>
    <row r="34" spans="1:8" x14ac:dyDescent="0.25">
      <c r="A34" s="5" t="s">
        <v>222</v>
      </c>
      <c r="B34" s="3">
        <v>724608.4</v>
      </c>
      <c r="C34" s="3">
        <v>0</v>
      </c>
      <c r="D34" s="3">
        <v>0</v>
      </c>
      <c r="E34" s="3">
        <v>-1516300.4</v>
      </c>
      <c r="F34" s="3">
        <v>-90425.700000000186</v>
      </c>
      <c r="G34" s="3">
        <v>-159195.60000000009</v>
      </c>
      <c r="H34" s="3">
        <v>2713452.2</v>
      </c>
    </row>
    <row r="35" spans="1:8" x14ac:dyDescent="0.25">
      <c r="A35" s="5" t="s">
        <v>29</v>
      </c>
      <c r="B35" s="2" t="s">
        <v>60</v>
      </c>
      <c r="C35" s="3">
        <v>0</v>
      </c>
      <c r="D35" s="3">
        <v>0</v>
      </c>
      <c r="E35" s="3">
        <v>0</v>
      </c>
      <c r="F35" s="3">
        <v>58542.5</v>
      </c>
      <c r="G35" s="3">
        <v>189522.40000000014</v>
      </c>
      <c r="H35" s="3">
        <v>1704265.7</v>
      </c>
    </row>
    <row r="36" spans="1:8" x14ac:dyDescent="0.25">
      <c r="A36" s="5" t="s">
        <v>30</v>
      </c>
      <c r="B36" s="2" t="s">
        <v>1</v>
      </c>
      <c r="C36" s="3">
        <v>0</v>
      </c>
      <c r="D36" s="3">
        <v>0</v>
      </c>
      <c r="E36" s="3">
        <v>0</v>
      </c>
      <c r="F36" s="3">
        <v>-2281.6999999999998</v>
      </c>
      <c r="G36" s="3">
        <v>0</v>
      </c>
      <c r="H36" s="3">
        <v>3259.6</v>
      </c>
    </row>
    <row r="37" spans="1:8" x14ac:dyDescent="0.25">
      <c r="A37" s="5" t="s">
        <v>31</v>
      </c>
      <c r="B37" s="2" t="s">
        <v>1</v>
      </c>
      <c r="C37" s="3">
        <v>0</v>
      </c>
      <c r="D37" s="3">
        <v>0</v>
      </c>
      <c r="E37" s="3">
        <v>0</v>
      </c>
      <c r="F37" s="3">
        <v>-10049</v>
      </c>
      <c r="G37" s="3">
        <v>0</v>
      </c>
      <c r="H37" s="3">
        <v>10049</v>
      </c>
    </row>
    <row r="38" spans="1:8" ht="78.75" x14ac:dyDescent="0.25">
      <c r="A38" s="5" t="s">
        <v>32</v>
      </c>
      <c r="B38" s="2" t="s">
        <v>1</v>
      </c>
      <c r="C38" s="3">
        <v>0</v>
      </c>
      <c r="D38" s="3">
        <v>0</v>
      </c>
      <c r="E38" s="3">
        <v>0</v>
      </c>
      <c r="F38" s="3">
        <v>-72286.399999999994</v>
      </c>
      <c r="G38" s="3">
        <v>0</v>
      </c>
      <c r="H38" s="3">
        <v>72286.399999999994</v>
      </c>
    </row>
    <row r="39" spans="1:8" ht="31.5" x14ac:dyDescent="0.25">
      <c r="A39" s="5" t="s">
        <v>33</v>
      </c>
      <c r="B39" s="2" t="s">
        <v>1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</row>
    <row r="40" spans="1:8" s="9" customFormat="1" ht="18.75" x14ac:dyDescent="0.3">
      <c r="A40" s="7" t="s">
        <v>34</v>
      </c>
      <c r="B40" s="8" t="s">
        <v>35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123921105.90000001</v>
      </c>
    </row>
    <row r="41" spans="1:8" x14ac:dyDescent="0.25">
      <c r="A41" s="5" t="s">
        <v>61</v>
      </c>
      <c r="B41" s="2" t="s">
        <v>62</v>
      </c>
      <c r="C41" s="13">
        <v>0</v>
      </c>
      <c r="D41" s="13">
        <v>0</v>
      </c>
      <c r="E41" s="13">
        <v>144082.80000000075</v>
      </c>
      <c r="F41" s="13">
        <v>2641431.1999999993</v>
      </c>
      <c r="G41" s="13">
        <v>2605455</v>
      </c>
      <c r="H41" s="10">
        <v>5834588.4000000004</v>
      </c>
    </row>
    <row r="42" spans="1:8" x14ac:dyDescent="0.25">
      <c r="A42" s="5" t="s">
        <v>63</v>
      </c>
      <c r="B42" s="2" t="s">
        <v>64</v>
      </c>
      <c r="C42" s="13">
        <v>0</v>
      </c>
      <c r="D42" s="13">
        <v>0</v>
      </c>
      <c r="E42" s="13">
        <v>-5711.7999999999884</v>
      </c>
      <c r="F42" s="13">
        <v>-37674.599999999977</v>
      </c>
      <c r="G42" s="13">
        <v>-27145.900000000023</v>
      </c>
      <c r="H42" s="10">
        <v>425531.8</v>
      </c>
    </row>
    <row r="43" spans="1:8" ht="31.5" x14ac:dyDescent="0.25">
      <c r="A43" s="5" t="s">
        <v>65</v>
      </c>
      <c r="B43" s="2" t="s">
        <v>66</v>
      </c>
      <c r="C43" s="13">
        <v>0</v>
      </c>
      <c r="D43" s="13">
        <v>0</v>
      </c>
      <c r="E43" s="13">
        <v>-6739.2000000000116</v>
      </c>
      <c r="F43" s="13">
        <v>-44904.199999999983</v>
      </c>
      <c r="G43" s="13">
        <v>-28107.600000000006</v>
      </c>
      <c r="H43" s="10">
        <v>253320.8</v>
      </c>
    </row>
    <row r="44" spans="1:8" ht="31.5" x14ac:dyDescent="0.25">
      <c r="A44" s="5" t="s">
        <v>67</v>
      </c>
      <c r="B44" s="2" t="s">
        <v>68</v>
      </c>
      <c r="C44" s="13">
        <v>0</v>
      </c>
      <c r="D44" s="13">
        <v>0</v>
      </c>
      <c r="E44" s="13">
        <v>0</v>
      </c>
      <c r="F44" s="13">
        <v>-21625.199999999983</v>
      </c>
      <c r="G44" s="13">
        <v>-21158.200000000012</v>
      </c>
      <c r="H44" s="10">
        <v>215351.4</v>
      </c>
    </row>
    <row r="45" spans="1:8" x14ac:dyDescent="0.25">
      <c r="A45" s="5" t="s">
        <v>69</v>
      </c>
      <c r="B45" s="2" t="s">
        <v>70</v>
      </c>
      <c r="C45" s="13">
        <v>0</v>
      </c>
      <c r="D45" s="13">
        <v>0</v>
      </c>
      <c r="E45" s="13">
        <v>0</v>
      </c>
      <c r="F45" s="13">
        <v>-42712.099999999977</v>
      </c>
      <c r="G45" s="13">
        <v>-22191.299999999988</v>
      </c>
      <c r="H45" s="10">
        <v>392737.5</v>
      </c>
    </row>
    <row r="46" spans="1:8" ht="31.5" x14ac:dyDescent="0.25">
      <c r="A46" s="5" t="s">
        <v>71</v>
      </c>
      <c r="B46" s="2" t="s">
        <v>72</v>
      </c>
      <c r="C46" s="13">
        <v>0</v>
      </c>
      <c r="D46" s="13">
        <v>0</v>
      </c>
      <c r="E46" s="13">
        <v>0</v>
      </c>
      <c r="F46" s="13">
        <v>-21797</v>
      </c>
      <c r="G46" s="13">
        <v>-27259</v>
      </c>
      <c r="H46" s="10">
        <v>383408.4</v>
      </c>
    </row>
    <row r="47" spans="1:8" x14ac:dyDescent="0.25">
      <c r="A47" s="5" t="s">
        <v>73</v>
      </c>
      <c r="B47" s="2" t="s">
        <v>74</v>
      </c>
      <c r="C47" s="13">
        <v>0</v>
      </c>
      <c r="D47" s="13">
        <v>0</v>
      </c>
      <c r="E47" s="13">
        <v>0</v>
      </c>
      <c r="F47" s="13">
        <v>-341343</v>
      </c>
      <c r="G47" s="13">
        <v>-11050.900000000023</v>
      </c>
      <c r="H47" s="10">
        <v>448239</v>
      </c>
    </row>
    <row r="48" spans="1:8" x14ac:dyDescent="0.25">
      <c r="A48" s="5" t="s">
        <v>75</v>
      </c>
      <c r="B48" s="2" t="s">
        <v>76</v>
      </c>
      <c r="C48" s="13">
        <v>0</v>
      </c>
      <c r="D48" s="13">
        <v>0</v>
      </c>
      <c r="E48" s="13">
        <v>0</v>
      </c>
      <c r="F48" s="13">
        <v>0</v>
      </c>
      <c r="G48" s="13">
        <v>-1023</v>
      </c>
      <c r="H48" s="10">
        <v>3823.1</v>
      </c>
    </row>
    <row r="49" spans="1:8" x14ac:dyDescent="0.25">
      <c r="A49" s="5" t="s">
        <v>77</v>
      </c>
      <c r="B49" s="2" t="s">
        <v>78</v>
      </c>
      <c r="C49" s="13">
        <v>0</v>
      </c>
      <c r="D49" s="13">
        <v>0</v>
      </c>
      <c r="E49" s="13">
        <v>170694.70000000019</v>
      </c>
      <c r="F49" s="13">
        <v>3272271.1</v>
      </c>
      <c r="G49" s="13">
        <v>-237622</v>
      </c>
      <c r="H49" s="10">
        <v>239982.7</v>
      </c>
    </row>
    <row r="50" spans="1:8" x14ac:dyDescent="0.25">
      <c r="A50" s="5" t="s">
        <v>79</v>
      </c>
      <c r="B50" s="2" t="s">
        <v>80</v>
      </c>
      <c r="C50" s="13">
        <v>0</v>
      </c>
      <c r="D50" s="13">
        <v>0</v>
      </c>
      <c r="E50" s="13">
        <v>0</v>
      </c>
      <c r="F50" s="13">
        <v>-2622.3000000000175</v>
      </c>
      <c r="G50" s="13">
        <v>-500</v>
      </c>
      <c r="H50" s="10">
        <v>233718.1</v>
      </c>
    </row>
    <row r="51" spans="1:8" x14ac:dyDescent="0.25">
      <c r="A51" s="5" t="s">
        <v>81</v>
      </c>
      <c r="B51" s="2" t="s">
        <v>82</v>
      </c>
      <c r="C51" s="13">
        <v>0</v>
      </c>
      <c r="D51" s="13">
        <v>0</v>
      </c>
      <c r="E51" s="13">
        <v>-14160.900000000373</v>
      </c>
      <c r="F51" s="13">
        <v>-118161.39999999944</v>
      </c>
      <c r="G51" s="13">
        <v>2981512.8</v>
      </c>
      <c r="H51" s="10">
        <v>3238475.6</v>
      </c>
    </row>
    <row r="52" spans="1:8" x14ac:dyDescent="0.25">
      <c r="A52" s="5" t="s">
        <v>83</v>
      </c>
      <c r="B52" s="2" t="s">
        <v>84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0">
        <v>76883.5</v>
      </c>
    </row>
    <row r="53" spans="1:8" x14ac:dyDescent="0.25">
      <c r="A53" s="5" t="s">
        <v>85</v>
      </c>
      <c r="B53" s="2" t="s">
        <v>84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0">
        <v>76883.5</v>
      </c>
    </row>
    <row r="54" spans="1:8" x14ac:dyDescent="0.25">
      <c r="A54" s="5" t="s">
        <v>86</v>
      </c>
      <c r="B54" s="2" t="s">
        <v>87</v>
      </c>
      <c r="C54" s="13">
        <v>0</v>
      </c>
      <c r="D54" s="13">
        <v>0</v>
      </c>
      <c r="E54" s="13">
        <v>146909.29999999993</v>
      </c>
      <c r="F54" s="13">
        <v>-434734.4</v>
      </c>
      <c r="G54" s="13">
        <v>77695.600000000093</v>
      </c>
      <c r="H54" s="10">
        <v>1026394</v>
      </c>
    </row>
    <row r="55" spans="1:8" x14ac:dyDescent="0.25">
      <c r="A55" s="5" t="s">
        <v>88</v>
      </c>
      <c r="B55" s="2" t="s">
        <v>89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0">
        <v>187272.9</v>
      </c>
    </row>
    <row r="56" spans="1:8" ht="31.5" x14ac:dyDescent="0.25">
      <c r="A56" s="5" t="s">
        <v>90</v>
      </c>
      <c r="B56" s="2" t="s">
        <v>91</v>
      </c>
      <c r="C56" s="13">
        <v>0</v>
      </c>
      <c r="D56" s="13">
        <v>0</v>
      </c>
      <c r="E56" s="13">
        <v>0</v>
      </c>
      <c r="F56" s="13">
        <v>-129333.20000000001</v>
      </c>
      <c r="G56" s="13">
        <v>-3704.3999999999651</v>
      </c>
      <c r="H56" s="10">
        <v>296810.09999999998</v>
      </c>
    </row>
    <row r="57" spans="1:8" x14ac:dyDescent="0.25">
      <c r="A57" s="5" t="s">
        <v>92</v>
      </c>
      <c r="B57" s="2" t="s">
        <v>93</v>
      </c>
      <c r="C57" s="13">
        <v>0</v>
      </c>
      <c r="D57" s="13">
        <v>0</v>
      </c>
      <c r="E57" s="13">
        <v>37118.899999999994</v>
      </c>
      <c r="F57" s="13">
        <v>-50</v>
      </c>
      <c r="G57" s="13">
        <v>-600</v>
      </c>
      <c r="H57" s="10">
        <v>103938.9</v>
      </c>
    </row>
    <row r="58" spans="1:8" x14ac:dyDescent="0.25">
      <c r="A58" s="5" t="s">
        <v>94</v>
      </c>
      <c r="B58" s="2" t="s">
        <v>95</v>
      </c>
      <c r="C58" s="13">
        <v>0</v>
      </c>
      <c r="D58" s="13">
        <v>0</v>
      </c>
      <c r="E58" s="13">
        <v>109790.5</v>
      </c>
      <c r="F58" s="13">
        <v>-305351.19999999995</v>
      </c>
      <c r="G58" s="13">
        <v>81999.999999999942</v>
      </c>
      <c r="H58" s="10">
        <v>438372.1</v>
      </c>
    </row>
    <row r="59" spans="1:8" x14ac:dyDescent="0.25">
      <c r="A59" s="5" t="s">
        <v>96</v>
      </c>
      <c r="B59" s="2" t="s">
        <v>97</v>
      </c>
      <c r="C59" s="13">
        <v>0</v>
      </c>
      <c r="D59" s="13">
        <v>0</v>
      </c>
      <c r="E59" s="13">
        <v>-744611.60000000149</v>
      </c>
      <c r="F59" s="13">
        <v>-5595012.6000000015</v>
      </c>
      <c r="G59" s="13">
        <v>-602972.29999999702</v>
      </c>
      <c r="H59" s="10">
        <v>28123810.100000001</v>
      </c>
    </row>
    <row r="60" spans="1:8" x14ac:dyDescent="0.25">
      <c r="A60" s="5" t="s">
        <v>98</v>
      </c>
      <c r="B60" s="2" t="s">
        <v>99</v>
      </c>
      <c r="C60" s="13">
        <v>0</v>
      </c>
      <c r="D60" s="13">
        <v>0</v>
      </c>
      <c r="E60" s="13">
        <v>0</v>
      </c>
      <c r="F60" s="13">
        <v>-14071.099999999977</v>
      </c>
      <c r="G60" s="13">
        <v>-5313.5999999999767</v>
      </c>
      <c r="H60" s="10">
        <v>562004.80000000005</v>
      </c>
    </row>
    <row r="61" spans="1:8" x14ac:dyDescent="0.25">
      <c r="A61" s="5" t="s">
        <v>100</v>
      </c>
      <c r="B61" s="2" t="s">
        <v>101</v>
      </c>
      <c r="C61" s="13">
        <v>0</v>
      </c>
      <c r="D61" s="13">
        <v>0</v>
      </c>
      <c r="E61" s="13">
        <v>-1170196.8999999994</v>
      </c>
      <c r="F61" s="13">
        <v>-2897876</v>
      </c>
      <c r="G61" s="13">
        <v>-333650.70000000019</v>
      </c>
      <c r="H61" s="10">
        <v>8672410.4000000004</v>
      </c>
    </row>
    <row r="62" spans="1:8" x14ac:dyDescent="0.25">
      <c r="A62" s="5" t="s">
        <v>102</v>
      </c>
      <c r="B62" s="2" t="s">
        <v>103</v>
      </c>
      <c r="C62" s="13">
        <v>0</v>
      </c>
      <c r="D62" s="13">
        <v>0</v>
      </c>
      <c r="E62" s="13">
        <v>742095.7</v>
      </c>
      <c r="F62" s="13">
        <v>-1450260.2</v>
      </c>
      <c r="G62" s="13">
        <v>423500</v>
      </c>
      <c r="H62" s="10">
        <v>1841117.7</v>
      </c>
    </row>
    <row r="63" spans="1:8" x14ac:dyDescent="0.25">
      <c r="A63" s="5" t="s">
        <v>104</v>
      </c>
      <c r="B63" s="2" t="s">
        <v>105</v>
      </c>
      <c r="C63" s="13">
        <v>0</v>
      </c>
      <c r="D63" s="13">
        <v>0</v>
      </c>
      <c r="E63" s="13">
        <v>-63106.799999999988</v>
      </c>
      <c r="F63" s="13">
        <v>-22837.599999999977</v>
      </c>
      <c r="G63" s="13">
        <v>-13373.5</v>
      </c>
      <c r="H63" s="10">
        <v>578461.5</v>
      </c>
    </row>
    <row r="64" spans="1:8" x14ac:dyDescent="0.25">
      <c r="A64" s="5" t="s">
        <v>106</v>
      </c>
      <c r="B64" s="2" t="s">
        <v>107</v>
      </c>
      <c r="C64" s="13">
        <v>0</v>
      </c>
      <c r="D64" s="13">
        <v>0</v>
      </c>
      <c r="E64" s="13">
        <v>-90000</v>
      </c>
      <c r="F64" s="13">
        <v>-398166.30000000028</v>
      </c>
      <c r="G64" s="13">
        <v>-35837.299999999814</v>
      </c>
      <c r="H64" s="10">
        <v>2770957</v>
      </c>
    </row>
    <row r="65" spans="1:8" x14ac:dyDescent="0.25">
      <c r="A65" s="5" t="s">
        <v>108</v>
      </c>
      <c r="B65" s="2" t="s">
        <v>109</v>
      </c>
      <c r="C65" s="13">
        <v>0</v>
      </c>
      <c r="D65" s="13">
        <v>0</v>
      </c>
      <c r="E65" s="13">
        <v>-189162.30000000075</v>
      </c>
      <c r="F65" s="13">
        <v>-142905.19999999925</v>
      </c>
      <c r="G65" s="13">
        <v>400000</v>
      </c>
      <c r="H65" s="10">
        <v>10582248.699999999</v>
      </c>
    </row>
    <row r="66" spans="1:8" x14ac:dyDescent="0.25">
      <c r="A66" s="5" t="s">
        <v>110</v>
      </c>
      <c r="B66" s="2" t="s">
        <v>111</v>
      </c>
      <c r="C66" s="13">
        <v>0</v>
      </c>
      <c r="D66" s="13">
        <v>0</v>
      </c>
      <c r="E66" s="13">
        <v>0</v>
      </c>
      <c r="F66" s="13">
        <v>-48789.000000000015</v>
      </c>
      <c r="G66" s="13">
        <v>-21399.299999999988</v>
      </c>
      <c r="H66" s="10">
        <v>166727.79999999999</v>
      </c>
    </row>
    <row r="67" spans="1:8" x14ac:dyDescent="0.25">
      <c r="A67" s="5" t="s">
        <v>112</v>
      </c>
      <c r="B67" s="2" t="s">
        <v>113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0">
        <v>42893.3</v>
      </c>
    </row>
    <row r="68" spans="1:8" x14ac:dyDescent="0.25">
      <c r="A68" s="5" t="s">
        <v>114</v>
      </c>
      <c r="B68" s="2" t="s">
        <v>115</v>
      </c>
      <c r="C68" s="13">
        <v>0</v>
      </c>
      <c r="D68" s="13">
        <v>0</v>
      </c>
      <c r="E68" s="13">
        <v>25758.799999999814</v>
      </c>
      <c r="F68" s="13">
        <v>-620107.19999999995</v>
      </c>
      <c r="G68" s="13">
        <v>-1016897.8</v>
      </c>
      <c r="H68" s="10">
        <v>2906988.8</v>
      </c>
    </row>
    <row r="69" spans="1:8" x14ac:dyDescent="0.25">
      <c r="A69" s="5" t="s">
        <v>116</v>
      </c>
      <c r="B69" s="2" t="s">
        <v>117</v>
      </c>
      <c r="C69" s="13">
        <v>0</v>
      </c>
      <c r="D69" s="13">
        <v>0</v>
      </c>
      <c r="E69" s="13">
        <v>-883284.5</v>
      </c>
      <c r="F69" s="13">
        <v>-1853054.4000000004</v>
      </c>
      <c r="G69" s="13">
        <v>-449871.29999999888</v>
      </c>
      <c r="H69" s="10">
        <v>8950136.5999999996</v>
      </c>
    </row>
    <row r="70" spans="1:8" x14ac:dyDescent="0.25">
      <c r="A70" s="5" t="s">
        <v>118</v>
      </c>
      <c r="B70" s="2" t="s">
        <v>119</v>
      </c>
      <c r="C70" s="13">
        <v>0</v>
      </c>
      <c r="D70" s="13">
        <v>0</v>
      </c>
      <c r="E70" s="13">
        <v>-416815.59999999963</v>
      </c>
      <c r="F70" s="13">
        <v>-575341.70000000019</v>
      </c>
      <c r="G70" s="13">
        <v>-406156.5</v>
      </c>
      <c r="H70" s="10">
        <v>4987293</v>
      </c>
    </row>
    <row r="71" spans="1:8" x14ac:dyDescent="0.25">
      <c r="A71" s="5" t="s">
        <v>120</v>
      </c>
      <c r="B71" s="2" t="s">
        <v>121</v>
      </c>
      <c r="C71" s="13">
        <v>0</v>
      </c>
      <c r="D71" s="13">
        <v>0</v>
      </c>
      <c r="E71" s="13">
        <v>-697015.7</v>
      </c>
      <c r="F71" s="13">
        <v>-1250409.6000000001</v>
      </c>
      <c r="G71" s="13">
        <v>4893</v>
      </c>
      <c r="H71" s="10">
        <v>3558315.6</v>
      </c>
    </row>
    <row r="72" spans="1:8" x14ac:dyDescent="0.25">
      <c r="A72" s="5" t="s">
        <v>122</v>
      </c>
      <c r="B72" s="2" t="s">
        <v>123</v>
      </c>
      <c r="C72" s="13">
        <v>0</v>
      </c>
      <c r="D72" s="13">
        <v>0</v>
      </c>
      <c r="E72" s="13">
        <v>231917</v>
      </c>
      <c r="F72" s="13">
        <v>360</v>
      </c>
      <c r="G72" s="13">
        <v>-34803.299999999988</v>
      </c>
      <c r="H72" s="10">
        <v>245081.1</v>
      </c>
    </row>
    <row r="73" spans="1:8" x14ac:dyDescent="0.25">
      <c r="A73" s="5" t="s">
        <v>124</v>
      </c>
      <c r="B73" s="2" t="s">
        <v>125</v>
      </c>
      <c r="C73" s="13">
        <v>0</v>
      </c>
      <c r="D73" s="13">
        <v>0</v>
      </c>
      <c r="E73" s="13">
        <v>-1370.1999999999971</v>
      </c>
      <c r="F73" s="13">
        <v>-27663</v>
      </c>
      <c r="G73" s="13">
        <v>-13804.499999999985</v>
      </c>
      <c r="H73" s="10">
        <v>159446.9</v>
      </c>
    </row>
    <row r="74" spans="1:8" x14ac:dyDescent="0.25">
      <c r="A74" s="5" t="s">
        <v>126</v>
      </c>
      <c r="B74" s="2" t="s">
        <v>127</v>
      </c>
      <c r="C74" s="13">
        <v>0</v>
      </c>
      <c r="D74" s="13">
        <v>0</v>
      </c>
      <c r="E74" s="13">
        <v>81275</v>
      </c>
      <c r="F74" s="13">
        <v>-22061</v>
      </c>
      <c r="G74" s="13">
        <v>-12313.700000000012</v>
      </c>
      <c r="H74" s="10">
        <v>313006.59999999998</v>
      </c>
    </row>
    <row r="75" spans="1:8" x14ac:dyDescent="0.25">
      <c r="A75" s="5" t="s">
        <v>128</v>
      </c>
      <c r="B75" s="2" t="s">
        <v>129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10">
        <v>54859.199999999997</v>
      </c>
    </row>
    <row r="76" spans="1:8" x14ac:dyDescent="0.25">
      <c r="A76" s="5" t="s">
        <v>130</v>
      </c>
      <c r="B76" s="2" t="s">
        <v>131</v>
      </c>
      <c r="C76" s="13">
        <v>0</v>
      </c>
      <c r="D76" s="13">
        <v>0</v>
      </c>
      <c r="E76" s="13">
        <v>81275</v>
      </c>
      <c r="F76" s="13">
        <v>-9101.8999999999942</v>
      </c>
      <c r="G76" s="13">
        <v>-114.5</v>
      </c>
      <c r="H76" s="10">
        <v>109577.9</v>
      </c>
    </row>
    <row r="77" spans="1:8" x14ac:dyDescent="0.25">
      <c r="A77" s="5" t="s">
        <v>132</v>
      </c>
      <c r="B77" s="2" t="s">
        <v>133</v>
      </c>
      <c r="C77" s="13">
        <v>0</v>
      </c>
      <c r="D77" s="13">
        <v>0</v>
      </c>
      <c r="E77" s="13">
        <v>0</v>
      </c>
      <c r="F77" s="13">
        <v>-12959.100000000006</v>
      </c>
      <c r="G77" s="13">
        <v>-12199.200000000012</v>
      </c>
      <c r="H77" s="10">
        <v>148569.5</v>
      </c>
    </row>
    <row r="78" spans="1:8" x14ac:dyDescent="0.25">
      <c r="A78" s="5" t="s">
        <v>134</v>
      </c>
      <c r="B78" s="2" t="s">
        <v>135</v>
      </c>
      <c r="C78" s="13">
        <v>0</v>
      </c>
      <c r="D78" s="13">
        <v>0</v>
      </c>
      <c r="E78" s="13">
        <v>-468316.5</v>
      </c>
      <c r="F78" s="13">
        <v>-2251252.799999997</v>
      </c>
      <c r="G78" s="13">
        <v>442126</v>
      </c>
      <c r="H78" s="10">
        <v>35560668.299999997</v>
      </c>
    </row>
    <row r="79" spans="1:8" x14ac:dyDescent="0.25">
      <c r="A79" s="5" t="s">
        <v>136</v>
      </c>
      <c r="B79" s="2" t="s">
        <v>137</v>
      </c>
      <c r="C79" s="13">
        <v>0</v>
      </c>
      <c r="D79" s="13">
        <v>0</v>
      </c>
      <c r="E79" s="13">
        <v>-1212819.9000000004</v>
      </c>
      <c r="F79" s="13">
        <v>-915729.69999999925</v>
      </c>
      <c r="G79" s="13">
        <v>-323953.09999999963</v>
      </c>
      <c r="H79" s="10">
        <v>9505712.3000000007</v>
      </c>
    </row>
    <row r="80" spans="1:8" x14ac:dyDescent="0.25">
      <c r="A80" s="5" t="s">
        <v>138</v>
      </c>
      <c r="B80" s="2" t="s">
        <v>139</v>
      </c>
      <c r="C80" s="13">
        <v>0</v>
      </c>
      <c r="D80" s="13">
        <v>0</v>
      </c>
      <c r="E80" s="13">
        <v>744760.69999999925</v>
      </c>
      <c r="F80" s="13">
        <v>-1155295.6999999993</v>
      </c>
      <c r="G80" s="13">
        <v>531379.80000000075</v>
      </c>
      <c r="H80" s="10">
        <v>18762492.199999999</v>
      </c>
    </row>
    <row r="81" spans="1:8" x14ac:dyDescent="0.25">
      <c r="A81" s="5" t="s">
        <v>140</v>
      </c>
      <c r="B81" s="2" t="s">
        <v>141</v>
      </c>
      <c r="C81" s="13">
        <v>0</v>
      </c>
      <c r="D81" s="13">
        <v>0</v>
      </c>
      <c r="E81" s="13">
        <v>0</v>
      </c>
      <c r="F81" s="13">
        <v>-209329.59999999963</v>
      </c>
      <c r="G81" s="13">
        <v>287441.90000000037</v>
      </c>
      <c r="H81" s="10">
        <v>5501125.0999999996</v>
      </c>
    </row>
    <row r="82" spans="1:8" x14ac:dyDescent="0.25">
      <c r="A82" s="5" t="s">
        <v>142</v>
      </c>
      <c r="B82" s="2" t="s">
        <v>143</v>
      </c>
      <c r="C82" s="13">
        <v>0</v>
      </c>
      <c r="D82" s="13">
        <v>0</v>
      </c>
      <c r="E82" s="13">
        <v>0</v>
      </c>
      <c r="F82" s="13">
        <v>50252.200000000012</v>
      </c>
      <c r="G82" s="13">
        <v>12011.600000000006</v>
      </c>
      <c r="H82" s="10">
        <v>177477</v>
      </c>
    </row>
    <row r="83" spans="1:8" x14ac:dyDescent="0.25">
      <c r="A83" s="5" t="s">
        <v>144</v>
      </c>
      <c r="B83" s="2" t="s">
        <v>145</v>
      </c>
      <c r="C83" s="13">
        <v>0</v>
      </c>
      <c r="D83" s="13">
        <v>0</v>
      </c>
      <c r="E83" s="13">
        <v>0</v>
      </c>
      <c r="F83" s="13">
        <v>7717.7000000000116</v>
      </c>
      <c r="G83" s="13">
        <v>0</v>
      </c>
      <c r="H83" s="10">
        <v>157021.9</v>
      </c>
    </row>
    <row r="84" spans="1:8" x14ac:dyDescent="0.25">
      <c r="A84" s="5" t="s">
        <v>146</v>
      </c>
      <c r="B84" s="2" t="s">
        <v>147</v>
      </c>
      <c r="C84" s="13">
        <v>0</v>
      </c>
      <c r="D84" s="13">
        <v>0</v>
      </c>
      <c r="E84" s="13">
        <v>0</v>
      </c>
      <c r="F84" s="13">
        <v>-42917.900000000023</v>
      </c>
      <c r="G84" s="13">
        <v>-1124</v>
      </c>
      <c r="H84" s="10">
        <v>1009966.5</v>
      </c>
    </row>
    <row r="85" spans="1:8" x14ac:dyDescent="0.25">
      <c r="A85" s="5" t="s">
        <v>148</v>
      </c>
      <c r="B85" s="2" t="s">
        <v>149</v>
      </c>
      <c r="C85" s="13">
        <v>0</v>
      </c>
      <c r="D85" s="13">
        <v>0</v>
      </c>
      <c r="E85" s="13">
        <v>0</v>
      </c>
      <c r="F85" s="13">
        <v>25</v>
      </c>
      <c r="G85" s="13">
        <v>0</v>
      </c>
      <c r="H85" s="10">
        <v>1305.5999999999999</v>
      </c>
    </row>
    <row r="86" spans="1:8" x14ac:dyDescent="0.25">
      <c r="A86" s="5" t="s">
        <v>150</v>
      </c>
      <c r="B86" s="2" t="s">
        <v>151</v>
      </c>
      <c r="C86" s="13">
        <v>0</v>
      </c>
      <c r="D86" s="13">
        <v>0</v>
      </c>
      <c r="E86" s="13">
        <v>-257.30000000004657</v>
      </c>
      <c r="F86" s="13">
        <v>14025.200000000012</v>
      </c>
      <c r="G86" s="13">
        <v>-63630.200000000012</v>
      </c>
      <c r="H86" s="10">
        <v>445567.8</v>
      </c>
    </row>
    <row r="87" spans="1:8" x14ac:dyDescent="0.25">
      <c r="A87" s="5" t="s">
        <v>152</v>
      </c>
      <c r="B87" s="2" t="s">
        <v>153</v>
      </c>
      <c r="C87" s="13">
        <v>0</v>
      </c>
      <c r="D87" s="13">
        <v>0</v>
      </c>
      <c r="E87" s="13">
        <v>46075.399999999907</v>
      </c>
      <c r="F87" s="13">
        <v>-1151318.8999999999</v>
      </c>
      <c r="G87" s="13">
        <v>-21823.200000000186</v>
      </c>
      <c r="H87" s="10">
        <v>3947214.6</v>
      </c>
    </row>
    <row r="88" spans="1:8" x14ac:dyDescent="0.25">
      <c r="A88" s="5" t="s">
        <v>154</v>
      </c>
      <c r="B88" s="2" t="s">
        <v>155</v>
      </c>
      <c r="C88" s="13">
        <v>0</v>
      </c>
      <c r="D88" s="13">
        <v>0</v>
      </c>
      <c r="E88" s="13">
        <v>46075.400000000373</v>
      </c>
      <c r="F88" s="13">
        <v>-1141883.9000000004</v>
      </c>
      <c r="G88" s="13">
        <v>-12820.599999999627</v>
      </c>
      <c r="H88" s="10">
        <v>3845381</v>
      </c>
    </row>
    <row r="89" spans="1:8" x14ac:dyDescent="0.25">
      <c r="A89" s="5" t="s">
        <v>156</v>
      </c>
      <c r="B89" s="2" t="s">
        <v>157</v>
      </c>
      <c r="C89" s="13">
        <v>0</v>
      </c>
      <c r="D89" s="13">
        <v>0</v>
      </c>
      <c r="E89" s="13">
        <v>0</v>
      </c>
      <c r="F89" s="13">
        <v>-5300</v>
      </c>
      <c r="G89" s="13">
        <v>0</v>
      </c>
      <c r="H89" s="10">
        <v>49538.3</v>
      </c>
    </row>
    <row r="90" spans="1:8" x14ac:dyDescent="0.25">
      <c r="A90" s="5" t="s">
        <v>158</v>
      </c>
      <c r="B90" s="2" t="s">
        <v>159</v>
      </c>
      <c r="C90" s="13">
        <v>0</v>
      </c>
      <c r="D90" s="13">
        <v>0</v>
      </c>
      <c r="E90" s="13">
        <v>0</v>
      </c>
      <c r="F90" s="13">
        <v>-4135</v>
      </c>
      <c r="G90" s="13">
        <v>-9002.5</v>
      </c>
      <c r="H90" s="10">
        <v>52295.3</v>
      </c>
    </row>
    <row r="91" spans="1:8" x14ac:dyDescent="0.25">
      <c r="A91" s="5" t="s">
        <v>160</v>
      </c>
      <c r="B91" s="2" t="s">
        <v>161</v>
      </c>
      <c r="C91" s="13">
        <v>0</v>
      </c>
      <c r="D91" s="13">
        <v>0</v>
      </c>
      <c r="E91" s="13">
        <v>-1225909.1000000015</v>
      </c>
      <c r="F91" s="13">
        <v>-1380827.8999999985</v>
      </c>
      <c r="G91" s="13">
        <v>92646.800000000745</v>
      </c>
      <c r="H91" s="10">
        <v>32954585.199999999</v>
      </c>
    </row>
    <row r="92" spans="1:8" x14ac:dyDescent="0.25">
      <c r="A92" s="5" t="s">
        <v>162</v>
      </c>
      <c r="B92" s="2" t="s">
        <v>163</v>
      </c>
      <c r="C92" s="13">
        <v>0</v>
      </c>
      <c r="D92" s="13">
        <v>0</v>
      </c>
      <c r="E92" s="13">
        <v>-1908642.7000000002</v>
      </c>
      <c r="F92" s="13">
        <v>-1505344.5999999996</v>
      </c>
      <c r="G92" s="13">
        <v>-73236.199999999255</v>
      </c>
      <c r="H92" s="10">
        <v>9437531</v>
      </c>
    </row>
    <row r="93" spans="1:8" x14ac:dyDescent="0.25">
      <c r="A93" s="5" t="s">
        <v>164</v>
      </c>
      <c r="B93" s="2" t="s">
        <v>165</v>
      </c>
      <c r="C93" s="13">
        <v>0</v>
      </c>
      <c r="D93" s="13">
        <v>0</v>
      </c>
      <c r="E93" s="13">
        <v>5085</v>
      </c>
      <c r="F93" s="13">
        <v>-62724.600000000006</v>
      </c>
      <c r="G93" s="13">
        <v>300</v>
      </c>
      <c r="H93" s="10">
        <v>160923.6</v>
      </c>
    </row>
    <row r="94" spans="1:8" x14ac:dyDescent="0.25">
      <c r="A94" s="5" t="s">
        <v>166</v>
      </c>
      <c r="B94" s="2" t="s">
        <v>1</v>
      </c>
      <c r="C94" s="13">
        <v>0</v>
      </c>
      <c r="D94" s="13">
        <v>0</v>
      </c>
      <c r="E94" s="13">
        <v>0</v>
      </c>
      <c r="F94" s="13">
        <v>-541</v>
      </c>
      <c r="G94" s="13">
        <v>0</v>
      </c>
      <c r="H94" s="10">
        <v>541</v>
      </c>
    </row>
    <row r="95" spans="1:8" x14ac:dyDescent="0.25">
      <c r="A95" s="5" t="s">
        <v>167</v>
      </c>
      <c r="B95" s="2" t="s">
        <v>168</v>
      </c>
      <c r="C95" s="13">
        <v>0</v>
      </c>
      <c r="D95" s="13">
        <v>0</v>
      </c>
      <c r="E95" s="13">
        <v>0</v>
      </c>
      <c r="F95" s="13">
        <v>-18400</v>
      </c>
      <c r="G95" s="13">
        <v>-500</v>
      </c>
      <c r="H95" s="10">
        <v>599596.69999999995</v>
      </c>
    </row>
    <row r="96" spans="1:8" x14ac:dyDescent="0.25">
      <c r="A96" s="5" t="s">
        <v>169</v>
      </c>
      <c r="B96" s="2" t="s">
        <v>170</v>
      </c>
      <c r="C96" s="13">
        <v>0</v>
      </c>
      <c r="D96" s="13">
        <v>0</v>
      </c>
      <c r="E96" s="13">
        <v>0</v>
      </c>
      <c r="F96" s="13">
        <v>-4450</v>
      </c>
      <c r="G96" s="13">
        <v>0</v>
      </c>
      <c r="H96" s="10">
        <v>462529.4</v>
      </c>
    </row>
    <row r="97" spans="1:8" x14ac:dyDescent="0.25">
      <c r="A97" s="5" t="s">
        <v>171</v>
      </c>
      <c r="B97" s="2" t="s">
        <v>172</v>
      </c>
      <c r="C97" s="13">
        <v>0</v>
      </c>
      <c r="D97" s="13">
        <v>0</v>
      </c>
      <c r="E97" s="13">
        <v>0</v>
      </c>
      <c r="F97" s="13">
        <v>-300</v>
      </c>
      <c r="G97" s="13">
        <v>0</v>
      </c>
      <c r="H97" s="10">
        <v>44322.9</v>
      </c>
    </row>
    <row r="98" spans="1:8" x14ac:dyDescent="0.25">
      <c r="A98" s="5" t="s">
        <v>173</v>
      </c>
      <c r="B98" s="2" t="s">
        <v>174</v>
      </c>
      <c r="C98" s="13">
        <v>0</v>
      </c>
      <c r="D98" s="13">
        <v>0</v>
      </c>
      <c r="E98" s="13">
        <v>677648.60000000149</v>
      </c>
      <c r="F98" s="13">
        <v>210932.19999999925</v>
      </c>
      <c r="G98" s="13">
        <v>166083.10000000149</v>
      </c>
      <c r="H98" s="10">
        <v>22249140.600000001</v>
      </c>
    </row>
    <row r="99" spans="1:8" x14ac:dyDescent="0.25">
      <c r="A99" s="5" t="s">
        <v>175</v>
      </c>
      <c r="B99" s="2" t="s">
        <v>176</v>
      </c>
      <c r="C99" s="13">
        <v>0</v>
      </c>
      <c r="D99" s="13">
        <v>0</v>
      </c>
      <c r="E99" s="13">
        <v>-625782.70000000298</v>
      </c>
      <c r="F99" s="13">
        <v>-851948.59999999776</v>
      </c>
      <c r="G99" s="13">
        <v>95279</v>
      </c>
      <c r="H99" s="10">
        <v>23290965.399999999</v>
      </c>
    </row>
    <row r="100" spans="1:8" x14ac:dyDescent="0.25">
      <c r="A100" s="5" t="s">
        <v>177</v>
      </c>
      <c r="B100" s="2" t="s">
        <v>178</v>
      </c>
      <c r="C100" s="13">
        <v>0</v>
      </c>
      <c r="D100" s="13">
        <v>0</v>
      </c>
      <c r="E100" s="13">
        <v>0</v>
      </c>
      <c r="F100" s="13">
        <v>0</v>
      </c>
      <c r="G100" s="13">
        <v>5274.3000000000466</v>
      </c>
      <c r="H100" s="10">
        <v>427463.9</v>
      </c>
    </row>
    <row r="101" spans="1:8" x14ac:dyDescent="0.25">
      <c r="A101" s="5" t="s">
        <v>179</v>
      </c>
      <c r="B101" s="2" t="s">
        <v>180</v>
      </c>
      <c r="C101" s="13">
        <v>0</v>
      </c>
      <c r="D101" s="13">
        <v>0</v>
      </c>
      <c r="E101" s="13">
        <v>43559.399999999907</v>
      </c>
      <c r="F101" s="13">
        <v>-174725.89999999991</v>
      </c>
      <c r="G101" s="13">
        <v>-20549.800000000279</v>
      </c>
      <c r="H101" s="10">
        <v>2565956.9</v>
      </c>
    </row>
    <row r="102" spans="1:8" x14ac:dyDescent="0.25">
      <c r="A102" s="5" t="s">
        <v>181</v>
      </c>
      <c r="B102" s="2" t="s">
        <v>182</v>
      </c>
      <c r="C102" s="13">
        <v>0</v>
      </c>
      <c r="D102" s="13">
        <v>0</v>
      </c>
      <c r="E102" s="13">
        <v>-669342</v>
      </c>
      <c r="F102" s="13">
        <v>-790036.20000000112</v>
      </c>
      <c r="G102" s="13">
        <v>-188575.19999999925</v>
      </c>
      <c r="H102" s="10">
        <v>17335174.5</v>
      </c>
    </row>
    <row r="103" spans="1:8" x14ac:dyDescent="0.25">
      <c r="A103" s="5" t="s">
        <v>183</v>
      </c>
      <c r="B103" s="2" t="s">
        <v>184</v>
      </c>
      <c r="C103" s="13">
        <v>0</v>
      </c>
      <c r="D103" s="13">
        <v>0</v>
      </c>
      <c r="E103" s="13">
        <v>0</v>
      </c>
      <c r="F103" s="13">
        <v>131596.40000000037</v>
      </c>
      <c r="G103" s="13">
        <v>318468.69999999972</v>
      </c>
      <c r="H103" s="10">
        <v>2729763.4</v>
      </c>
    </row>
    <row r="104" spans="1:8" x14ac:dyDescent="0.25">
      <c r="A104" s="5" t="s">
        <v>185</v>
      </c>
      <c r="B104" s="2" t="s">
        <v>186</v>
      </c>
      <c r="C104" s="13">
        <v>0</v>
      </c>
      <c r="D104" s="13">
        <v>0</v>
      </c>
      <c r="E104" s="13">
        <v>0</v>
      </c>
      <c r="F104" s="13">
        <v>-18783</v>
      </c>
      <c r="G104" s="13">
        <v>-19339</v>
      </c>
      <c r="H104" s="10">
        <v>232606.6</v>
      </c>
    </row>
    <row r="105" spans="1:8" x14ac:dyDescent="0.25">
      <c r="A105" s="5" t="s">
        <v>187</v>
      </c>
      <c r="B105" s="2" t="s">
        <v>188</v>
      </c>
      <c r="C105" s="13">
        <v>0</v>
      </c>
      <c r="D105" s="13">
        <v>0</v>
      </c>
      <c r="E105" s="13">
        <v>105337.20000000007</v>
      </c>
      <c r="F105" s="13">
        <v>-833718.90000000014</v>
      </c>
      <c r="G105" s="13">
        <v>-27345.299999999814</v>
      </c>
      <c r="H105" s="10">
        <v>1790293.9</v>
      </c>
    </row>
    <row r="106" spans="1:8" x14ac:dyDescent="0.25">
      <c r="A106" s="5" t="s">
        <v>189</v>
      </c>
      <c r="B106" s="2" t="s">
        <v>190</v>
      </c>
      <c r="C106" s="13">
        <v>0</v>
      </c>
      <c r="D106" s="13">
        <v>0</v>
      </c>
      <c r="E106" s="13">
        <v>301246.5</v>
      </c>
      <c r="F106" s="13">
        <v>-337422.7</v>
      </c>
      <c r="G106" s="13">
        <v>-69059.999999999942</v>
      </c>
      <c r="H106" s="10">
        <v>552540</v>
      </c>
    </row>
    <row r="107" spans="1:8" x14ac:dyDescent="0.25">
      <c r="A107" s="5" t="s">
        <v>191</v>
      </c>
      <c r="B107" s="2" t="s">
        <v>192</v>
      </c>
      <c r="C107" s="13">
        <v>0</v>
      </c>
      <c r="D107" s="13">
        <v>0</v>
      </c>
      <c r="E107" s="13">
        <v>-195909.3</v>
      </c>
      <c r="F107" s="13">
        <v>-262058.2</v>
      </c>
      <c r="G107" s="13">
        <v>39000</v>
      </c>
      <c r="H107" s="10">
        <v>667290.4</v>
      </c>
    </row>
    <row r="108" spans="1:8" x14ac:dyDescent="0.25">
      <c r="A108" s="5" t="s">
        <v>193</v>
      </c>
      <c r="B108" s="2" t="s">
        <v>194</v>
      </c>
      <c r="C108" s="13">
        <v>0</v>
      </c>
      <c r="D108" s="13">
        <v>0</v>
      </c>
      <c r="E108" s="13">
        <v>0</v>
      </c>
      <c r="F108" s="13">
        <v>-230823.5</v>
      </c>
      <c r="G108" s="13">
        <v>5864.5</v>
      </c>
      <c r="H108" s="10">
        <v>532314</v>
      </c>
    </row>
    <row r="109" spans="1:8" x14ac:dyDescent="0.25">
      <c r="A109" s="5" t="s">
        <v>195</v>
      </c>
      <c r="B109" s="2" t="s">
        <v>196</v>
      </c>
      <c r="C109" s="13">
        <v>0</v>
      </c>
      <c r="D109" s="13">
        <v>0</v>
      </c>
      <c r="E109" s="13">
        <v>0</v>
      </c>
      <c r="F109" s="13">
        <v>-3414.5999999999985</v>
      </c>
      <c r="G109" s="13">
        <v>-3149.8000000000029</v>
      </c>
      <c r="H109" s="10">
        <v>38149.5</v>
      </c>
    </row>
    <row r="110" spans="1:8" x14ac:dyDescent="0.25">
      <c r="A110" s="5" t="s">
        <v>197</v>
      </c>
      <c r="B110" s="2" t="s">
        <v>198</v>
      </c>
      <c r="C110" s="13">
        <v>0</v>
      </c>
      <c r="D110" s="13">
        <v>0</v>
      </c>
      <c r="E110" s="13">
        <v>16950</v>
      </c>
      <c r="F110" s="13">
        <v>-148786.5</v>
      </c>
      <c r="G110" s="13">
        <v>-1721</v>
      </c>
      <c r="H110" s="10">
        <v>1186897.2</v>
      </c>
    </row>
    <row r="111" spans="1:8" x14ac:dyDescent="0.25">
      <c r="A111" s="5" t="s">
        <v>199</v>
      </c>
      <c r="B111" s="2" t="s">
        <v>200</v>
      </c>
      <c r="C111" s="13">
        <v>0</v>
      </c>
      <c r="D111" s="13">
        <v>0</v>
      </c>
      <c r="E111" s="13">
        <v>0</v>
      </c>
      <c r="F111" s="13">
        <v>-140700.00000000006</v>
      </c>
      <c r="G111" s="13">
        <v>0</v>
      </c>
      <c r="H111" s="10">
        <v>685069.8</v>
      </c>
    </row>
    <row r="112" spans="1:8" x14ac:dyDescent="0.25">
      <c r="A112" s="5" t="s">
        <v>201</v>
      </c>
      <c r="B112" s="2" t="s">
        <v>202</v>
      </c>
      <c r="C112" s="13">
        <v>0</v>
      </c>
      <c r="D112" s="13">
        <v>0</v>
      </c>
      <c r="E112" s="13">
        <v>0</v>
      </c>
      <c r="F112" s="13">
        <v>-4809</v>
      </c>
      <c r="G112" s="13">
        <v>150</v>
      </c>
      <c r="H112" s="10">
        <v>449632.9</v>
      </c>
    </row>
    <row r="113" spans="1:8" x14ac:dyDescent="0.25">
      <c r="A113" s="5" t="s">
        <v>203</v>
      </c>
      <c r="B113" s="2" t="s">
        <v>204</v>
      </c>
      <c r="C113" s="13">
        <v>0</v>
      </c>
      <c r="D113" s="13">
        <v>0</v>
      </c>
      <c r="E113" s="13">
        <v>16950</v>
      </c>
      <c r="F113" s="13">
        <v>-3277.5</v>
      </c>
      <c r="G113" s="13">
        <v>-1871</v>
      </c>
      <c r="H113" s="10">
        <v>52194.5</v>
      </c>
    </row>
    <row r="114" spans="1:8" x14ac:dyDescent="0.25">
      <c r="A114" s="5" t="s">
        <v>205</v>
      </c>
      <c r="B114" s="2" t="s">
        <v>206</v>
      </c>
      <c r="C114" s="13">
        <v>0</v>
      </c>
      <c r="D114" s="13">
        <v>0</v>
      </c>
      <c r="E114" s="13">
        <v>0</v>
      </c>
      <c r="F114" s="13">
        <v>0</v>
      </c>
      <c r="G114" s="13">
        <v>275000</v>
      </c>
      <c r="H114" s="10">
        <v>1039000</v>
      </c>
    </row>
    <row r="115" spans="1:8" x14ac:dyDescent="0.25">
      <c r="A115" s="5" t="s">
        <v>207</v>
      </c>
      <c r="B115" s="2" t="s">
        <v>206</v>
      </c>
      <c r="C115" s="13">
        <v>0</v>
      </c>
      <c r="D115" s="13">
        <v>0</v>
      </c>
      <c r="E115" s="13">
        <v>0</v>
      </c>
      <c r="F115" s="13">
        <v>0</v>
      </c>
      <c r="G115" s="13">
        <v>275000</v>
      </c>
      <c r="H115" s="10">
        <v>1039000</v>
      </c>
    </row>
    <row r="116" spans="1:8" ht="31.5" x14ac:dyDescent="0.25">
      <c r="A116" s="5" t="s">
        <v>208</v>
      </c>
      <c r="B116" s="2" t="s">
        <v>209</v>
      </c>
      <c r="C116" s="13">
        <v>0</v>
      </c>
      <c r="D116" s="13">
        <v>0</v>
      </c>
      <c r="E116" s="13">
        <v>34000</v>
      </c>
      <c r="F116" s="13">
        <v>19736.900000000373</v>
      </c>
      <c r="G116" s="13">
        <v>-6099.8000000007451</v>
      </c>
      <c r="H116" s="10">
        <v>7777601.9000000004</v>
      </c>
    </row>
    <row r="117" spans="1:8" ht="31.5" x14ac:dyDescent="0.25">
      <c r="A117" s="5" t="s">
        <v>210</v>
      </c>
      <c r="B117" s="2" t="s">
        <v>211</v>
      </c>
      <c r="C117" s="13">
        <v>0</v>
      </c>
      <c r="D117" s="13">
        <v>0</v>
      </c>
      <c r="E117" s="13">
        <v>0</v>
      </c>
      <c r="F117" s="13">
        <v>0</v>
      </c>
      <c r="G117" s="13">
        <v>0</v>
      </c>
      <c r="H117" s="10">
        <v>1734792</v>
      </c>
    </row>
    <row r="118" spans="1:8" x14ac:dyDescent="0.25">
      <c r="A118" s="5" t="s">
        <v>212</v>
      </c>
      <c r="B118" s="2" t="s">
        <v>213</v>
      </c>
      <c r="C118" s="13">
        <v>0</v>
      </c>
      <c r="D118" s="13">
        <v>0</v>
      </c>
      <c r="E118" s="13">
        <v>0</v>
      </c>
      <c r="F118" s="13">
        <v>0</v>
      </c>
      <c r="G118" s="13">
        <v>0</v>
      </c>
      <c r="H118" s="10">
        <v>4177220</v>
      </c>
    </row>
    <row r="119" spans="1:8" x14ac:dyDescent="0.25">
      <c r="A119" s="5" t="s">
        <v>214</v>
      </c>
      <c r="B119" s="2" t="s">
        <v>215</v>
      </c>
      <c r="C119" s="13">
        <v>0</v>
      </c>
      <c r="D119" s="13">
        <v>0</v>
      </c>
      <c r="E119" s="13">
        <v>34000</v>
      </c>
      <c r="F119" s="13">
        <v>19736.899999999907</v>
      </c>
      <c r="G119" s="13">
        <v>-6099.7999999998137</v>
      </c>
      <c r="H119" s="10">
        <v>1865589.9</v>
      </c>
    </row>
    <row r="120" spans="1:8" s="9" customFormat="1" ht="18.75" x14ac:dyDescent="0.3">
      <c r="A120" s="7" t="s">
        <v>217</v>
      </c>
      <c r="B120" s="8" t="s">
        <v>216</v>
      </c>
      <c r="C120" s="14">
        <v>0</v>
      </c>
      <c r="D120" s="14">
        <v>0</v>
      </c>
      <c r="E120" s="14">
        <v>-3373274.5</v>
      </c>
      <c r="F120" s="14">
        <v>-11861548.099999994</v>
      </c>
      <c r="G120" s="14">
        <v>2466055.8000000119</v>
      </c>
      <c r="H120" s="12">
        <v>151872045.59999999</v>
      </c>
    </row>
  </sheetData>
  <mergeCells count="2">
    <mergeCell ref="A1:H1"/>
    <mergeCell ref="A2:C2"/>
  </mergeCells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rowBreaks count="1" manualBreakCount="1">
    <brk id="4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19"/>
  <sheetViews>
    <sheetView showZeros="0" tabSelected="1" view="pageBreakPreview" zoomScale="85" zoomScaleNormal="85" zoomScaleSheetLayoutView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24" sqref="B124"/>
    </sheetView>
  </sheetViews>
  <sheetFormatPr defaultRowHeight="15.75" x14ac:dyDescent="0.25"/>
  <cols>
    <col min="1" max="1" width="61.125" style="56" customWidth="1"/>
    <col min="2" max="2" width="21" style="120" customWidth="1"/>
    <col min="3" max="3" width="15.25" style="66" customWidth="1"/>
    <col min="4" max="4" width="15.25" style="66" hidden="1" customWidth="1"/>
    <col min="5" max="5" width="15.25" style="66" customWidth="1"/>
    <col min="6" max="6" width="15.25" style="66" hidden="1" customWidth="1"/>
    <col min="7" max="7" width="15.25" style="66" customWidth="1"/>
    <col min="8" max="8" width="15.25" style="66" hidden="1" customWidth="1"/>
    <col min="9" max="9" width="15.25" style="66" customWidth="1"/>
    <col min="10" max="10" width="15.25" style="66" hidden="1" customWidth="1"/>
    <col min="11" max="11" width="15.25" style="66" customWidth="1"/>
    <col min="12" max="12" width="15.25" style="66" hidden="1" customWidth="1"/>
    <col min="13" max="13" width="15.25" style="66" customWidth="1"/>
    <col min="14" max="14" width="15.25" style="66" hidden="1" customWidth="1"/>
    <col min="15" max="15" width="15.25" style="66" customWidth="1"/>
    <col min="16" max="16" width="15.25" style="66" hidden="1" customWidth="1"/>
    <col min="17" max="17" width="15.25" style="66" customWidth="1"/>
    <col min="18" max="18" width="15.25" style="66" hidden="1" customWidth="1"/>
    <col min="19" max="19" width="15.25" style="66" customWidth="1"/>
    <col min="20" max="20" width="15.25" style="66" hidden="1" customWidth="1"/>
    <col min="21" max="22" width="15.25" style="66" customWidth="1"/>
    <col min="23" max="23" width="14.5" style="45" customWidth="1"/>
    <col min="24" max="24" width="13.75" style="45" customWidth="1"/>
    <col min="25" max="25" width="17.25" style="45" customWidth="1"/>
    <col min="26" max="16384" width="9" style="45"/>
  </cols>
  <sheetData>
    <row r="1" spans="1:25" ht="45" customHeight="1" x14ac:dyDescent="0.25">
      <c r="A1" s="135" t="s">
        <v>444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</row>
    <row r="2" spans="1:25" x14ac:dyDescent="0.25">
      <c r="A2" s="134"/>
      <c r="B2" s="134"/>
      <c r="C2" s="134"/>
      <c r="D2" s="134"/>
      <c r="E2" s="134"/>
      <c r="F2" s="6"/>
      <c r="G2" s="6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 t="s">
        <v>235</v>
      </c>
    </row>
    <row r="3" spans="1:25" s="41" customFormat="1" ht="110.25" x14ac:dyDescent="0.25">
      <c r="A3" s="1" t="s">
        <v>389</v>
      </c>
      <c r="B3" s="84" t="s">
        <v>390</v>
      </c>
      <c r="C3" s="16" t="s">
        <v>252</v>
      </c>
      <c r="D3" s="16"/>
      <c r="E3" s="16" t="s">
        <v>253</v>
      </c>
      <c r="F3" s="16"/>
      <c r="G3" s="16" t="s">
        <v>254</v>
      </c>
      <c r="H3" s="16"/>
      <c r="I3" s="16" t="s">
        <v>255</v>
      </c>
      <c r="J3" s="16"/>
      <c r="K3" s="16" t="s">
        <v>256</v>
      </c>
      <c r="L3" s="16"/>
      <c r="M3" s="16" t="s">
        <v>257</v>
      </c>
      <c r="N3" s="16"/>
      <c r="O3" s="16" t="s">
        <v>431</v>
      </c>
      <c r="P3" s="16"/>
      <c r="Q3" s="16" t="s">
        <v>440</v>
      </c>
      <c r="R3" s="16"/>
      <c r="S3" s="16" t="s">
        <v>258</v>
      </c>
      <c r="T3" s="16"/>
      <c r="U3" s="16" t="s">
        <v>259</v>
      </c>
      <c r="V3" s="16" t="s">
        <v>241</v>
      </c>
    </row>
    <row r="4" spans="1:25" s="46" customFormat="1" x14ac:dyDescent="0.25">
      <c r="A4" s="84" t="s">
        <v>237</v>
      </c>
      <c r="B4" s="84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</row>
    <row r="5" spans="1:25" s="50" customFormat="1" x14ac:dyDescent="0.25">
      <c r="A5" s="86" t="s">
        <v>2</v>
      </c>
      <c r="B5" s="87" t="s">
        <v>399</v>
      </c>
      <c r="C5" s="88">
        <v>1444156.4</v>
      </c>
      <c r="D5" s="88">
        <v>1459843.8</v>
      </c>
      <c r="E5" s="88">
        <f>E8</f>
        <v>15687.400000000023</v>
      </c>
      <c r="F5" s="89">
        <f>D5+G5</f>
        <v>1462679.8</v>
      </c>
      <c r="G5" s="88">
        <f>G6</f>
        <v>2836</v>
      </c>
      <c r="H5" s="89">
        <f>F5+I5</f>
        <v>1479454.8</v>
      </c>
      <c r="I5" s="88">
        <f>I16</f>
        <v>16775</v>
      </c>
      <c r="J5" s="88"/>
      <c r="K5" s="89"/>
      <c r="L5" s="89">
        <f>L6+L9+L11+L16+L20+L22+L24+L25+L26+L27+L29</f>
        <v>1479454.8</v>
      </c>
      <c r="M5" s="90"/>
      <c r="N5" s="89">
        <f>N6+N9+N11+N16+N20+N22+N24+N25+N26+N27+N29</f>
        <v>1479454.8</v>
      </c>
      <c r="O5" s="90"/>
      <c r="P5" s="89">
        <f>P6+P9+P11+P16+P20+P22+P24+P25+P26+P27+P29</f>
        <v>1479454.8</v>
      </c>
      <c r="Q5" s="90"/>
      <c r="R5" s="89">
        <f>R6+R9+R11+R16+R20+R22+R24+R25+R26+R27+R29</f>
        <v>1479454.8</v>
      </c>
      <c r="S5" s="88"/>
      <c r="T5" s="89">
        <f>T6+T9+T11+T16+T20+T22+T24+T25+T26+T27+T29+T30</f>
        <v>1365465.3</v>
      </c>
      <c r="U5" s="89">
        <f>U6+U9+U11+U16+U20+U22+U24+U25+U26+U27+U29+U30</f>
        <v>-113989.50000000001</v>
      </c>
      <c r="V5" s="91">
        <f>T5</f>
        <v>1365465.3</v>
      </c>
      <c r="W5" s="48"/>
      <c r="X5" s="48"/>
      <c r="Y5" s="49"/>
    </row>
    <row r="6" spans="1:25" s="50" customFormat="1" x14ac:dyDescent="0.25">
      <c r="A6" s="86" t="s">
        <v>3</v>
      </c>
      <c r="B6" s="87" t="s">
        <v>400</v>
      </c>
      <c r="C6" s="88">
        <v>740356.6</v>
      </c>
      <c r="D6" s="88">
        <v>756044</v>
      </c>
      <c r="E6" s="88">
        <f>E8</f>
        <v>15687.400000000023</v>
      </c>
      <c r="F6" s="92">
        <f>F8</f>
        <v>758880</v>
      </c>
      <c r="G6" s="88">
        <f>G8</f>
        <v>2836</v>
      </c>
      <c r="H6" s="92">
        <f>H8</f>
        <v>758880</v>
      </c>
      <c r="I6" s="88"/>
      <c r="J6" s="88"/>
      <c r="K6" s="92"/>
      <c r="L6" s="92">
        <f>L8</f>
        <v>758880</v>
      </c>
      <c r="M6" s="90"/>
      <c r="N6" s="92">
        <f>N8</f>
        <v>758880</v>
      </c>
      <c r="O6" s="90"/>
      <c r="P6" s="92">
        <f>P8</f>
        <v>758880</v>
      </c>
      <c r="Q6" s="90"/>
      <c r="R6" s="92">
        <f>R8</f>
        <v>758880</v>
      </c>
      <c r="S6" s="88"/>
      <c r="T6" s="92">
        <f>T8</f>
        <v>760399.8</v>
      </c>
      <c r="U6" s="92">
        <f>U8</f>
        <v>1519.8</v>
      </c>
      <c r="V6" s="91">
        <f t="shared" ref="V6:V42" si="0">T6</f>
        <v>760399.8</v>
      </c>
      <c r="W6" s="48"/>
      <c r="X6" s="48"/>
      <c r="Y6" s="49"/>
    </row>
    <row r="7" spans="1:25" s="46" customFormat="1" x14ac:dyDescent="0.25">
      <c r="A7" s="93" t="s">
        <v>4</v>
      </c>
      <c r="B7" s="94"/>
      <c r="C7" s="95" t="s">
        <v>398</v>
      </c>
      <c r="D7" s="95" t="s">
        <v>398</v>
      </c>
      <c r="E7" s="96"/>
      <c r="F7" s="97" t="s">
        <v>398</v>
      </c>
      <c r="G7" s="96"/>
      <c r="H7" s="97" t="s">
        <v>398</v>
      </c>
      <c r="I7" s="95"/>
      <c r="J7" s="96"/>
      <c r="K7" s="97"/>
      <c r="L7" s="97" t="s">
        <v>398</v>
      </c>
      <c r="M7" s="98"/>
      <c r="N7" s="97" t="s">
        <v>398</v>
      </c>
      <c r="O7" s="98"/>
      <c r="P7" s="97" t="s">
        <v>398</v>
      </c>
      <c r="Q7" s="98"/>
      <c r="R7" s="97" t="s">
        <v>398</v>
      </c>
      <c r="S7" s="96"/>
      <c r="T7" s="97" t="s">
        <v>398</v>
      </c>
      <c r="U7" s="96"/>
      <c r="V7" s="91" t="str">
        <f t="shared" si="0"/>
        <v>-</v>
      </c>
      <c r="W7" s="48"/>
      <c r="X7" s="48"/>
      <c r="Y7" s="51"/>
    </row>
    <row r="8" spans="1:25" s="46" customFormat="1" x14ac:dyDescent="0.25">
      <c r="A8" s="93" t="s">
        <v>5</v>
      </c>
      <c r="B8" s="99" t="s">
        <v>401</v>
      </c>
      <c r="C8" s="95">
        <v>740356.6</v>
      </c>
      <c r="D8" s="95">
        <v>756044</v>
      </c>
      <c r="E8" s="96">
        <f>D8-C8</f>
        <v>15687.400000000023</v>
      </c>
      <c r="F8" s="97">
        <f>756044+2836</f>
        <v>758880</v>
      </c>
      <c r="G8" s="96">
        <v>2836</v>
      </c>
      <c r="H8" s="97">
        <f>756044+2836</f>
        <v>758880</v>
      </c>
      <c r="I8" s="95"/>
      <c r="J8" s="96"/>
      <c r="K8" s="97"/>
      <c r="L8" s="97">
        <f>756044+2836</f>
        <v>758880</v>
      </c>
      <c r="M8" s="98"/>
      <c r="N8" s="97">
        <f>756044+2836</f>
        <v>758880</v>
      </c>
      <c r="O8" s="98"/>
      <c r="P8" s="97">
        <f>756044+2836</f>
        <v>758880</v>
      </c>
      <c r="Q8" s="98"/>
      <c r="R8" s="97">
        <f>756044+2836</f>
        <v>758880</v>
      </c>
      <c r="S8" s="96"/>
      <c r="T8" s="97">
        <f>756044+2836+U8</f>
        <v>760399.8</v>
      </c>
      <c r="U8" s="96">
        <v>1519.8</v>
      </c>
      <c r="V8" s="91">
        <f t="shared" si="0"/>
        <v>760399.8</v>
      </c>
      <c r="W8" s="48"/>
      <c r="X8" s="48"/>
      <c r="Y8" s="51"/>
    </row>
    <row r="9" spans="1:25" s="50" customFormat="1" ht="31.5" x14ac:dyDescent="0.25">
      <c r="A9" s="86" t="s">
        <v>6</v>
      </c>
      <c r="B9" s="87" t="s">
        <v>402</v>
      </c>
      <c r="C9" s="88">
        <v>4495</v>
      </c>
      <c r="D9" s="88">
        <v>4495</v>
      </c>
      <c r="E9" s="88"/>
      <c r="F9" s="92">
        <v>4495</v>
      </c>
      <c r="G9" s="88"/>
      <c r="H9" s="92">
        <v>4495</v>
      </c>
      <c r="I9" s="88"/>
      <c r="J9" s="88"/>
      <c r="K9" s="92"/>
      <c r="L9" s="92">
        <v>4495</v>
      </c>
      <c r="M9" s="90"/>
      <c r="N9" s="92">
        <v>4495</v>
      </c>
      <c r="O9" s="90"/>
      <c r="P9" s="92">
        <v>4495</v>
      </c>
      <c r="Q9" s="90"/>
      <c r="R9" s="92">
        <v>4495</v>
      </c>
      <c r="S9" s="88"/>
      <c r="T9" s="92">
        <f>T10</f>
        <v>5230</v>
      </c>
      <c r="U9" s="92">
        <f>U10</f>
        <v>735</v>
      </c>
      <c r="V9" s="91">
        <f t="shared" si="0"/>
        <v>5230</v>
      </c>
      <c r="W9" s="48"/>
      <c r="X9" s="48"/>
      <c r="Y9" s="49"/>
    </row>
    <row r="10" spans="1:25" s="46" customFormat="1" ht="31.5" x14ac:dyDescent="0.25">
      <c r="A10" s="93" t="s">
        <v>7</v>
      </c>
      <c r="B10" s="100" t="s">
        <v>426</v>
      </c>
      <c r="C10" s="95">
        <v>4495</v>
      </c>
      <c r="D10" s="95">
        <v>4495</v>
      </c>
      <c r="E10" s="96"/>
      <c r="F10" s="97">
        <v>4495</v>
      </c>
      <c r="G10" s="96"/>
      <c r="H10" s="97">
        <v>4495</v>
      </c>
      <c r="I10" s="95"/>
      <c r="J10" s="96"/>
      <c r="K10" s="97"/>
      <c r="L10" s="97">
        <v>4495</v>
      </c>
      <c r="M10" s="98"/>
      <c r="N10" s="97">
        <v>4495</v>
      </c>
      <c r="O10" s="98"/>
      <c r="P10" s="97">
        <v>4495</v>
      </c>
      <c r="Q10" s="98"/>
      <c r="R10" s="97">
        <v>4495</v>
      </c>
      <c r="S10" s="96"/>
      <c r="T10" s="97">
        <f>4495+U10</f>
        <v>5230</v>
      </c>
      <c r="U10" s="96">
        <v>735</v>
      </c>
      <c r="V10" s="91">
        <f t="shared" si="0"/>
        <v>5230</v>
      </c>
      <c r="W10" s="48"/>
      <c r="X10" s="48"/>
      <c r="Y10" s="51"/>
    </row>
    <row r="11" spans="1:25" s="50" customFormat="1" x14ac:dyDescent="0.25">
      <c r="A11" s="86" t="s">
        <v>8</v>
      </c>
      <c r="B11" s="87" t="s">
        <v>403</v>
      </c>
      <c r="C11" s="88">
        <v>135106</v>
      </c>
      <c r="D11" s="88">
        <v>135106</v>
      </c>
      <c r="E11" s="88"/>
      <c r="F11" s="92">
        <v>135106</v>
      </c>
      <c r="G11" s="88"/>
      <c r="H11" s="92">
        <v>135106</v>
      </c>
      <c r="I11" s="88"/>
      <c r="J11" s="88"/>
      <c r="K11" s="92"/>
      <c r="L11" s="92">
        <v>135106</v>
      </c>
      <c r="M11" s="90"/>
      <c r="N11" s="92">
        <v>135106</v>
      </c>
      <c r="O11" s="90"/>
      <c r="P11" s="92">
        <v>135106</v>
      </c>
      <c r="Q11" s="90"/>
      <c r="R11" s="92">
        <v>135106</v>
      </c>
      <c r="S11" s="88"/>
      <c r="T11" s="92">
        <f>T12+T13+T14+T15</f>
        <v>124281.70000000001</v>
      </c>
      <c r="U11" s="88">
        <f>U12+U13+U14+U15</f>
        <v>-10824.3</v>
      </c>
      <c r="V11" s="91">
        <f t="shared" si="0"/>
        <v>124281.70000000001</v>
      </c>
      <c r="W11" s="48"/>
      <c r="X11" s="48"/>
      <c r="Y11" s="49"/>
    </row>
    <row r="12" spans="1:25" s="46" customFormat="1" ht="31.5" x14ac:dyDescent="0.25">
      <c r="A12" s="93" t="s">
        <v>9</v>
      </c>
      <c r="B12" s="100" t="s">
        <v>427</v>
      </c>
      <c r="C12" s="95">
        <v>81405</v>
      </c>
      <c r="D12" s="95">
        <v>81405</v>
      </c>
      <c r="E12" s="96"/>
      <c r="F12" s="97">
        <v>81405</v>
      </c>
      <c r="G12" s="96"/>
      <c r="H12" s="97">
        <v>81405</v>
      </c>
      <c r="I12" s="95"/>
      <c r="J12" s="96"/>
      <c r="K12" s="97"/>
      <c r="L12" s="97">
        <v>81405</v>
      </c>
      <c r="M12" s="98"/>
      <c r="N12" s="97">
        <v>81405</v>
      </c>
      <c r="O12" s="98"/>
      <c r="P12" s="97">
        <v>81405</v>
      </c>
      <c r="Q12" s="98"/>
      <c r="R12" s="97">
        <v>81405</v>
      </c>
      <c r="S12" s="96"/>
      <c r="T12" s="97">
        <f>81405+U12</f>
        <v>85061.3</v>
      </c>
      <c r="U12" s="96">
        <v>3656.3</v>
      </c>
      <c r="V12" s="91">
        <f t="shared" si="0"/>
        <v>85061.3</v>
      </c>
      <c r="W12" s="48"/>
      <c r="X12" s="48"/>
      <c r="Y12" s="51"/>
    </row>
    <row r="13" spans="1:25" s="46" customFormat="1" ht="31.5" x14ac:dyDescent="0.25">
      <c r="A13" s="93" t="s">
        <v>438</v>
      </c>
      <c r="B13" s="100" t="s">
        <v>432</v>
      </c>
      <c r="C13" s="95">
        <v>43890</v>
      </c>
      <c r="D13" s="95">
        <v>43890</v>
      </c>
      <c r="E13" s="96"/>
      <c r="F13" s="97">
        <v>43890</v>
      </c>
      <c r="G13" s="96"/>
      <c r="H13" s="97">
        <v>43890</v>
      </c>
      <c r="I13" s="95"/>
      <c r="J13" s="96"/>
      <c r="K13" s="97"/>
      <c r="L13" s="97">
        <v>43890</v>
      </c>
      <c r="M13" s="98"/>
      <c r="N13" s="97">
        <v>43890</v>
      </c>
      <c r="O13" s="98"/>
      <c r="P13" s="97">
        <v>43890</v>
      </c>
      <c r="Q13" s="98"/>
      <c r="R13" s="97">
        <v>43890</v>
      </c>
      <c r="S13" s="96"/>
      <c r="T13" s="97">
        <f>43890+U13</f>
        <v>30901.4</v>
      </c>
      <c r="U13" s="96">
        <v>-12988.6</v>
      </c>
      <c r="V13" s="91">
        <f t="shared" si="0"/>
        <v>30901.4</v>
      </c>
      <c r="W13" s="48"/>
      <c r="X13" s="48"/>
      <c r="Y13" s="51"/>
    </row>
    <row r="14" spans="1:25" s="46" customFormat="1" x14ac:dyDescent="0.25">
      <c r="A14" s="93" t="s">
        <v>10</v>
      </c>
      <c r="B14" s="100" t="s">
        <v>434</v>
      </c>
      <c r="C14" s="95">
        <v>28</v>
      </c>
      <c r="D14" s="95">
        <v>28</v>
      </c>
      <c r="E14" s="96"/>
      <c r="F14" s="97">
        <v>28</v>
      </c>
      <c r="G14" s="96"/>
      <c r="H14" s="97">
        <v>28</v>
      </c>
      <c r="I14" s="95"/>
      <c r="J14" s="96"/>
      <c r="K14" s="97"/>
      <c r="L14" s="97">
        <v>28</v>
      </c>
      <c r="M14" s="98"/>
      <c r="N14" s="97">
        <v>28</v>
      </c>
      <c r="O14" s="98"/>
      <c r="P14" s="97">
        <v>28</v>
      </c>
      <c r="Q14" s="98"/>
      <c r="R14" s="97">
        <v>28</v>
      </c>
      <c r="S14" s="96"/>
      <c r="T14" s="97">
        <f>28+U14</f>
        <v>136</v>
      </c>
      <c r="U14" s="96">
        <v>108</v>
      </c>
      <c r="V14" s="91">
        <f t="shared" si="0"/>
        <v>136</v>
      </c>
      <c r="W14" s="48"/>
      <c r="X14" s="48"/>
      <c r="Y14" s="51"/>
    </row>
    <row r="15" spans="1:25" s="46" customFormat="1" ht="31.5" x14ac:dyDescent="0.25">
      <c r="A15" s="93" t="s">
        <v>439</v>
      </c>
      <c r="B15" s="100" t="s">
        <v>433</v>
      </c>
      <c r="C15" s="95">
        <v>9783</v>
      </c>
      <c r="D15" s="95">
        <v>9783</v>
      </c>
      <c r="E15" s="96"/>
      <c r="F15" s="97">
        <v>9783</v>
      </c>
      <c r="G15" s="96"/>
      <c r="H15" s="97">
        <v>9783</v>
      </c>
      <c r="I15" s="95"/>
      <c r="J15" s="96"/>
      <c r="K15" s="97"/>
      <c r="L15" s="97">
        <v>9783</v>
      </c>
      <c r="M15" s="98"/>
      <c r="N15" s="97">
        <v>9783</v>
      </c>
      <c r="O15" s="98"/>
      <c r="P15" s="97">
        <v>9783</v>
      </c>
      <c r="Q15" s="98"/>
      <c r="R15" s="97">
        <v>9783</v>
      </c>
      <c r="S15" s="96"/>
      <c r="T15" s="97">
        <f>9783+U15</f>
        <v>8183</v>
      </c>
      <c r="U15" s="96">
        <v>-1600</v>
      </c>
      <c r="V15" s="91">
        <f t="shared" si="0"/>
        <v>8183</v>
      </c>
      <c r="W15" s="48"/>
      <c r="X15" s="48"/>
      <c r="Y15" s="51"/>
    </row>
    <row r="16" spans="1:25" s="50" customFormat="1" x14ac:dyDescent="0.25">
      <c r="A16" s="86" t="s">
        <v>11</v>
      </c>
      <c r="B16" s="87" t="s">
        <v>404</v>
      </c>
      <c r="C16" s="88">
        <v>260771</v>
      </c>
      <c r="D16" s="88">
        <v>260771</v>
      </c>
      <c r="E16" s="88"/>
      <c r="F16" s="92">
        <v>260771</v>
      </c>
      <c r="G16" s="88"/>
      <c r="H16" s="92">
        <f>260771+I16</f>
        <v>277546</v>
      </c>
      <c r="I16" s="88">
        <f>I18</f>
        <v>16775</v>
      </c>
      <c r="J16" s="88"/>
      <c r="K16" s="92"/>
      <c r="L16" s="92">
        <f>L17+L18+L19</f>
        <v>277546</v>
      </c>
      <c r="M16" s="90"/>
      <c r="N16" s="92">
        <f>N17+N18+N19</f>
        <v>277546</v>
      </c>
      <c r="O16" s="90"/>
      <c r="P16" s="92">
        <f>P17+P18+P19</f>
        <v>277546</v>
      </c>
      <c r="Q16" s="90"/>
      <c r="R16" s="92">
        <v>277546</v>
      </c>
      <c r="S16" s="88"/>
      <c r="T16" s="92">
        <f>T17+T18+T19</f>
        <v>198771.20000000001</v>
      </c>
      <c r="U16" s="88">
        <f>U17+U18+U19</f>
        <v>-78774.8</v>
      </c>
      <c r="V16" s="91">
        <f t="shared" si="0"/>
        <v>198771.20000000001</v>
      </c>
      <c r="W16" s="48"/>
      <c r="X16" s="48"/>
      <c r="Y16" s="49"/>
    </row>
    <row r="17" spans="1:25" s="50" customFormat="1" x14ac:dyDescent="0.25">
      <c r="A17" s="93" t="s">
        <v>435</v>
      </c>
      <c r="B17" s="100" t="s">
        <v>428</v>
      </c>
      <c r="C17" s="95">
        <v>45750</v>
      </c>
      <c r="D17" s="95">
        <v>45750</v>
      </c>
      <c r="E17" s="88"/>
      <c r="F17" s="97">
        <v>45750</v>
      </c>
      <c r="G17" s="88"/>
      <c r="H17" s="97">
        <v>45750</v>
      </c>
      <c r="I17" s="88"/>
      <c r="J17" s="88"/>
      <c r="K17" s="97"/>
      <c r="L17" s="97">
        <v>45750</v>
      </c>
      <c r="M17" s="90"/>
      <c r="N17" s="97">
        <v>45750</v>
      </c>
      <c r="O17" s="90"/>
      <c r="P17" s="97">
        <v>45750</v>
      </c>
      <c r="Q17" s="90"/>
      <c r="R17" s="97">
        <v>45750</v>
      </c>
      <c r="S17" s="88"/>
      <c r="T17" s="97">
        <f>45750+U17</f>
        <v>32560</v>
      </c>
      <c r="U17" s="95">
        <v>-13190</v>
      </c>
      <c r="V17" s="91">
        <f t="shared" si="0"/>
        <v>32560</v>
      </c>
      <c r="W17" s="48"/>
      <c r="X17" s="48"/>
      <c r="Y17" s="49"/>
    </row>
    <row r="18" spans="1:25" s="46" customFormat="1" x14ac:dyDescent="0.25">
      <c r="A18" s="93" t="s">
        <v>12</v>
      </c>
      <c r="B18" s="100" t="s">
        <v>429</v>
      </c>
      <c r="C18" s="95">
        <v>75622</v>
      </c>
      <c r="D18" s="95">
        <v>75622</v>
      </c>
      <c r="E18" s="96"/>
      <c r="F18" s="97">
        <v>75622</v>
      </c>
      <c r="G18" s="101"/>
      <c r="H18" s="97">
        <f>75622+I18</f>
        <v>92397</v>
      </c>
      <c r="I18" s="95">
        <v>16775</v>
      </c>
      <c r="J18" s="101"/>
      <c r="K18" s="97"/>
      <c r="L18" s="97">
        <v>92397</v>
      </c>
      <c r="M18" s="98"/>
      <c r="N18" s="97">
        <v>92397</v>
      </c>
      <c r="O18" s="98"/>
      <c r="P18" s="97">
        <v>92397</v>
      </c>
      <c r="Q18" s="98"/>
      <c r="R18" s="97">
        <v>92397</v>
      </c>
      <c r="S18" s="96"/>
      <c r="T18" s="97">
        <f>92397+U18</f>
        <v>51615.6</v>
      </c>
      <c r="U18" s="96">
        <v>-40781.4</v>
      </c>
      <c r="V18" s="91">
        <f t="shared" si="0"/>
        <v>51615.6</v>
      </c>
      <c r="W18" s="48"/>
      <c r="X18" s="48"/>
      <c r="Y18" s="51"/>
    </row>
    <row r="19" spans="1:25" s="46" customFormat="1" x14ac:dyDescent="0.25">
      <c r="A19" s="93" t="s">
        <v>436</v>
      </c>
      <c r="B19" s="100" t="s">
        <v>437</v>
      </c>
      <c r="C19" s="95">
        <v>139399</v>
      </c>
      <c r="D19" s="95">
        <v>139399</v>
      </c>
      <c r="E19" s="96"/>
      <c r="F19" s="97">
        <v>139399</v>
      </c>
      <c r="G19" s="95"/>
      <c r="H19" s="97">
        <v>139399</v>
      </c>
      <c r="I19" s="95"/>
      <c r="J19" s="95"/>
      <c r="K19" s="97"/>
      <c r="L19" s="97">
        <v>139399</v>
      </c>
      <c r="M19" s="98"/>
      <c r="N19" s="97">
        <v>139399</v>
      </c>
      <c r="O19" s="98"/>
      <c r="P19" s="97">
        <v>139399</v>
      </c>
      <c r="Q19" s="98"/>
      <c r="R19" s="97">
        <v>139399</v>
      </c>
      <c r="S19" s="96"/>
      <c r="T19" s="97">
        <f>139399+U19</f>
        <v>114595.6</v>
      </c>
      <c r="U19" s="96">
        <v>-24803.4</v>
      </c>
      <c r="V19" s="91">
        <f t="shared" si="0"/>
        <v>114595.6</v>
      </c>
      <c r="W19" s="48"/>
      <c r="X19" s="48"/>
      <c r="Y19" s="51"/>
    </row>
    <row r="20" spans="1:25" s="50" customFormat="1" ht="31.5" x14ac:dyDescent="0.25">
      <c r="A20" s="86" t="s">
        <v>15</v>
      </c>
      <c r="B20" s="87" t="s">
        <v>405</v>
      </c>
      <c r="C20" s="88">
        <v>71</v>
      </c>
      <c r="D20" s="88">
        <v>71</v>
      </c>
      <c r="E20" s="88"/>
      <c r="F20" s="92">
        <v>71</v>
      </c>
      <c r="G20" s="88"/>
      <c r="H20" s="92">
        <v>71</v>
      </c>
      <c r="I20" s="88"/>
      <c r="J20" s="88"/>
      <c r="K20" s="92"/>
      <c r="L20" s="92">
        <v>71</v>
      </c>
      <c r="M20" s="90"/>
      <c r="N20" s="92">
        <v>71</v>
      </c>
      <c r="O20" s="90"/>
      <c r="P20" s="92">
        <v>71</v>
      </c>
      <c r="Q20" s="90"/>
      <c r="R20" s="92">
        <v>71</v>
      </c>
      <c r="S20" s="88"/>
      <c r="T20" s="92">
        <f>T21</f>
        <v>176</v>
      </c>
      <c r="U20" s="88">
        <f>U21</f>
        <v>105</v>
      </c>
      <c r="V20" s="91">
        <f t="shared" si="0"/>
        <v>176</v>
      </c>
      <c r="W20" s="48"/>
      <c r="X20" s="48"/>
      <c r="Y20" s="49"/>
    </row>
    <row r="21" spans="1:25" s="46" customFormat="1" x14ac:dyDescent="0.25">
      <c r="A21" s="93" t="s">
        <v>16</v>
      </c>
      <c r="B21" s="100" t="s">
        <v>430</v>
      </c>
      <c r="C21" s="95">
        <v>71</v>
      </c>
      <c r="D21" s="95">
        <v>71</v>
      </c>
      <c r="E21" s="96"/>
      <c r="F21" s="97">
        <v>71</v>
      </c>
      <c r="G21" s="95"/>
      <c r="H21" s="97">
        <v>71</v>
      </c>
      <c r="I21" s="95"/>
      <c r="J21" s="95"/>
      <c r="K21" s="97"/>
      <c r="L21" s="97">
        <v>71</v>
      </c>
      <c r="M21" s="98"/>
      <c r="N21" s="97">
        <v>71</v>
      </c>
      <c r="O21" s="98"/>
      <c r="P21" s="97">
        <v>71</v>
      </c>
      <c r="Q21" s="98"/>
      <c r="R21" s="97">
        <v>71</v>
      </c>
      <c r="S21" s="96"/>
      <c r="T21" s="97">
        <f>71+U21</f>
        <v>176</v>
      </c>
      <c r="U21" s="96">
        <v>105</v>
      </c>
      <c r="V21" s="91">
        <f t="shared" si="0"/>
        <v>176</v>
      </c>
      <c r="W21" s="48"/>
      <c r="X21" s="48"/>
      <c r="Y21" s="51"/>
    </row>
    <row r="22" spans="1:25" s="50" customFormat="1" x14ac:dyDescent="0.25">
      <c r="A22" s="86" t="s">
        <v>18</v>
      </c>
      <c r="B22" s="87" t="s">
        <v>406</v>
      </c>
      <c r="C22" s="88">
        <v>19002</v>
      </c>
      <c r="D22" s="88">
        <v>19002</v>
      </c>
      <c r="E22" s="91"/>
      <c r="F22" s="92">
        <v>19002</v>
      </c>
      <c r="G22" s="88"/>
      <c r="H22" s="92">
        <v>19002</v>
      </c>
      <c r="I22" s="88"/>
      <c r="J22" s="88"/>
      <c r="K22" s="92"/>
      <c r="L22" s="92">
        <v>19002</v>
      </c>
      <c r="M22" s="90"/>
      <c r="N22" s="92">
        <v>19002</v>
      </c>
      <c r="O22" s="90"/>
      <c r="P22" s="92">
        <v>19002</v>
      </c>
      <c r="Q22" s="90"/>
      <c r="R22" s="92">
        <v>19002</v>
      </c>
      <c r="S22" s="96"/>
      <c r="T22" s="92">
        <v>19002</v>
      </c>
      <c r="U22" s="96"/>
      <c r="V22" s="91">
        <f t="shared" si="0"/>
        <v>19002</v>
      </c>
      <c r="W22" s="48"/>
      <c r="X22" s="48"/>
      <c r="Y22" s="49"/>
    </row>
    <row r="23" spans="1:25" s="50" customFormat="1" ht="47.25" x14ac:dyDescent="0.25">
      <c r="A23" s="86" t="s">
        <v>19</v>
      </c>
      <c r="B23" s="87" t="s">
        <v>407</v>
      </c>
      <c r="C23" s="88" t="s">
        <v>398</v>
      </c>
      <c r="D23" s="88" t="s">
        <v>398</v>
      </c>
      <c r="E23" s="91"/>
      <c r="F23" s="92" t="s">
        <v>398</v>
      </c>
      <c r="G23" s="88"/>
      <c r="H23" s="92" t="s">
        <v>398</v>
      </c>
      <c r="I23" s="88"/>
      <c r="J23" s="88"/>
      <c r="K23" s="92"/>
      <c r="L23" s="92" t="s">
        <v>398</v>
      </c>
      <c r="M23" s="90"/>
      <c r="N23" s="92" t="s">
        <v>398</v>
      </c>
      <c r="O23" s="90"/>
      <c r="P23" s="92" t="s">
        <v>398</v>
      </c>
      <c r="Q23" s="90"/>
      <c r="R23" s="92" t="s">
        <v>398</v>
      </c>
      <c r="S23" s="96"/>
      <c r="T23" s="92" t="s">
        <v>398</v>
      </c>
      <c r="U23" s="96"/>
      <c r="V23" s="91" t="str">
        <f t="shared" si="0"/>
        <v>-</v>
      </c>
      <c r="W23" s="48"/>
      <c r="X23" s="48"/>
      <c r="Y23" s="49"/>
    </row>
    <row r="24" spans="1:25" s="50" customFormat="1" ht="47.25" x14ac:dyDescent="0.25">
      <c r="A24" s="86" t="s">
        <v>20</v>
      </c>
      <c r="B24" s="87" t="s">
        <v>408</v>
      </c>
      <c r="C24" s="88">
        <v>196660</v>
      </c>
      <c r="D24" s="88">
        <v>196660</v>
      </c>
      <c r="E24" s="91"/>
      <c r="F24" s="92">
        <v>196660</v>
      </c>
      <c r="G24" s="88"/>
      <c r="H24" s="92">
        <v>196660</v>
      </c>
      <c r="I24" s="88"/>
      <c r="J24" s="88"/>
      <c r="K24" s="92"/>
      <c r="L24" s="92">
        <v>196660</v>
      </c>
      <c r="M24" s="90"/>
      <c r="N24" s="92">
        <v>196660</v>
      </c>
      <c r="O24" s="90"/>
      <c r="P24" s="92">
        <v>196660</v>
      </c>
      <c r="Q24" s="90"/>
      <c r="R24" s="92">
        <v>196660</v>
      </c>
      <c r="S24" s="96"/>
      <c r="T24" s="92">
        <f>196660+U24</f>
        <v>162386.6</v>
      </c>
      <c r="U24" s="91">
        <v>-34273.4</v>
      </c>
      <c r="V24" s="91">
        <f t="shared" si="0"/>
        <v>162386.6</v>
      </c>
      <c r="W24" s="48"/>
      <c r="X24" s="48"/>
      <c r="Y24" s="49"/>
    </row>
    <row r="25" spans="1:25" s="50" customFormat="1" ht="31.5" x14ac:dyDescent="0.25">
      <c r="A25" s="86" t="s">
        <v>21</v>
      </c>
      <c r="B25" s="87" t="s">
        <v>409</v>
      </c>
      <c r="C25" s="88">
        <v>6494.8</v>
      </c>
      <c r="D25" s="88">
        <v>6494.8</v>
      </c>
      <c r="E25" s="91"/>
      <c r="F25" s="92">
        <v>6494.8</v>
      </c>
      <c r="G25" s="88"/>
      <c r="H25" s="92">
        <v>6494.8</v>
      </c>
      <c r="I25" s="88"/>
      <c r="J25" s="88"/>
      <c r="K25" s="92"/>
      <c r="L25" s="92">
        <v>6494.8</v>
      </c>
      <c r="M25" s="90"/>
      <c r="N25" s="92">
        <v>6494.8</v>
      </c>
      <c r="O25" s="90"/>
      <c r="P25" s="92">
        <v>6494.8</v>
      </c>
      <c r="Q25" s="90"/>
      <c r="R25" s="92">
        <v>6494.8</v>
      </c>
      <c r="S25" s="96"/>
      <c r="T25" s="92">
        <v>6494.8</v>
      </c>
      <c r="U25" s="96"/>
      <c r="V25" s="91">
        <f t="shared" si="0"/>
        <v>6494.8</v>
      </c>
      <c r="W25" s="48"/>
      <c r="X25" s="48"/>
      <c r="Y25" s="49"/>
    </row>
    <row r="26" spans="1:25" s="50" customFormat="1" ht="31.5" x14ac:dyDescent="0.25">
      <c r="A26" s="86" t="s">
        <v>22</v>
      </c>
      <c r="B26" s="87" t="s">
        <v>410</v>
      </c>
      <c r="C26" s="88">
        <v>3500</v>
      </c>
      <c r="D26" s="88">
        <v>3500</v>
      </c>
      <c r="E26" s="91"/>
      <c r="F26" s="92">
        <v>3500</v>
      </c>
      <c r="G26" s="88"/>
      <c r="H26" s="92">
        <v>3500</v>
      </c>
      <c r="I26" s="88"/>
      <c r="J26" s="88"/>
      <c r="K26" s="92"/>
      <c r="L26" s="92">
        <v>3500</v>
      </c>
      <c r="M26" s="90"/>
      <c r="N26" s="92">
        <v>3500</v>
      </c>
      <c r="O26" s="90"/>
      <c r="P26" s="92">
        <v>3500</v>
      </c>
      <c r="Q26" s="90"/>
      <c r="R26" s="92">
        <v>3500</v>
      </c>
      <c r="S26" s="96"/>
      <c r="T26" s="92">
        <f>3500+U26</f>
        <v>4659.2</v>
      </c>
      <c r="U26" s="91">
        <v>1159.2</v>
      </c>
      <c r="V26" s="91">
        <f t="shared" si="0"/>
        <v>4659.2</v>
      </c>
      <c r="W26" s="48"/>
      <c r="X26" s="48"/>
      <c r="Y26" s="49"/>
    </row>
    <row r="27" spans="1:25" s="50" customFormat="1" ht="31.5" x14ac:dyDescent="0.25">
      <c r="A27" s="86" t="s">
        <v>23</v>
      </c>
      <c r="B27" s="87" t="s">
        <v>411</v>
      </c>
      <c r="C27" s="88">
        <v>77500</v>
      </c>
      <c r="D27" s="88">
        <v>77500</v>
      </c>
      <c r="E27" s="91"/>
      <c r="F27" s="92">
        <v>77500</v>
      </c>
      <c r="G27" s="88"/>
      <c r="H27" s="92">
        <v>77500</v>
      </c>
      <c r="I27" s="88"/>
      <c r="J27" s="88"/>
      <c r="K27" s="92"/>
      <c r="L27" s="92">
        <v>77500</v>
      </c>
      <c r="M27" s="90"/>
      <c r="N27" s="92">
        <v>77500</v>
      </c>
      <c r="O27" s="90"/>
      <c r="P27" s="92">
        <v>77500</v>
      </c>
      <c r="Q27" s="90"/>
      <c r="R27" s="92">
        <v>77500</v>
      </c>
      <c r="S27" s="96"/>
      <c r="T27" s="92">
        <f>77500+U27</f>
        <v>76500</v>
      </c>
      <c r="U27" s="91">
        <v>-1000</v>
      </c>
      <c r="V27" s="91">
        <f t="shared" si="0"/>
        <v>76500</v>
      </c>
      <c r="W27" s="48"/>
      <c r="X27" s="48"/>
      <c r="Y27" s="49"/>
    </row>
    <row r="28" spans="1:25" s="50" customFormat="1" x14ac:dyDescent="0.25">
      <c r="A28" s="86" t="s">
        <v>24</v>
      </c>
      <c r="B28" s="87" t="s">
        <v>412</v>
      </c>
      <c r="C28" s="88" t="s">
        <v>398</v>
      </c>
      <c r="D28" s="88" t="s">
        <v>398</v>
      </c>
      <c r="E28" s="91"/>
      <c r="F28" s="92" t="s">
        <v>398</v>
      </c>
      <c r="G28" s="88"/>
      <c r="H28" s="92" t="s">
        <v>398</v>
      </c>
      <c r="I28" s="88"/>
      <c r="J28" s="88"/>
      <c r="K28" s="92"/>
      <c r="L28" s="92" t="s">
        <v>398</v>
      </c>
      <c r="M28" s="90"/>
      <c r="N28" s="92" t="s">
        <v>398</v>
      </c>
      <c r="O28" s="90"/>
      <c r="P28" s="92" t="s">
        <v>398</v>
      </c>
      <c r="Q28" s="90"/>
      <c r="R28" s="92" t="s">
        <v>398</v>
      </c>
      <c r="S28" s="96"/>
      <c r="T28" s="92" t="s">
        <v>398</v>
      </c>
      <c r="U28" s="96"/>
      <c r="V28" s="91" t="str">
        <f t="shared" si="0"/>
        <v>-</v>
      </c>
      <c r="W28" s="48"/>
      <c r="X28" s="48"/>
      <c r="Y28" s="49"/>
    </row>
    <row r="29" spans="1:25" s="50" customFormat="1" x14ac:dyDescent="0.25">
      <c r="A29" s="86" t="s">
        <v>25</v>
      </c>
      <c r="B29" s="87" t="s">
        <v>413</v>
      </c>
      <c r="C29" s="88">
        <v>200</v>
      </c>
      <c r="D29" s="88">
        <v>200</v>
      </c>
      <c r="E29" s="91"/>
      <c r="F29" s="92">
        <v>200</v>
      </c>
      <c r="G29" s="88"/>
      <c r="H29" s="92">
        <v>200</v>
      </c>
      <c r="I29" s="88"/>
      <c r="J29" s="88"/>
      <c r="K29" s="92"/>
      <c r="L29" s="92">
        <v>200</v>
      </c>
      <c r="M29" s="90"/>
      <c r="N29" s="92">
        <v>200</v>
      </c>
      <c r="O29" s="90"/>
      <c r="P29" s="92">
        <v>200</v>
      </c>
      <c r="Q29" s="90"/>
      <c r="R29" s="92">
        <v>200</v>
      </c>
      <c r="S29" s="96"/>
      <c r="T29" s="92">
        <f>200+U29</f>
        <v>6464</v>
      </c>
      <c r="U29" s="91">
        <v>6264</v>
      </c>
      <c r="V29" s="91">
        <f t="shared" si="0"/>
        <v>6464</v>
      </c>
      <c r="W29" s="48"/>
      <c r="X29" s="48"/>
      <c r="Y29" s="49"/>
    </row>
    <row r="30" spans="1:25" s="50" customFormat="1" x14ac:dyDescent="0.25">
      <c r="A30" s="86" t="s">
        <v>26</v>
      </c>
      <c r="B30" s="87" t="s">
        <v>414</v>
      </c>
      <c r="C30" s="88" t="s">
        <v>398</v>
      </c>
      <c r="D30" s="88" t="s">
        <v>398</v>
      </c>
      <c r="E30" s="91"/>
      <c r="F30" s="92" t="s">
        <v>398</v>
      </c>
      <c r="G30" s="88"/>
      <c r="H30" s="92" t="s">
        <v>398</v>
      </c>
      <c r="I30" s="88"/>
      <c r="J30" s="88"/>
      <c r="K30" s="92"/>
      <c r="L30" s="92" t="s">
        <v>398</v>
      </c>
      <c r="M30" s="90"/>
      <c r="N30" s="92" t="s">
        <v>398</v>
      </c>
      <c r="O30" s="90"/>
      <c r="P30" s="92" t="s">
        <v>398</v>
      </c>
      <c r="Q30" s="90"/>
      <c r="R30" s="92" t="s">
        <v>398</v>
      </c>
      <c r="S30" s="96"/>
      <c r="T30" s="92">
        <v>1100</v>
      </c>
      <c r="U30" s="91">
        <v>1100</v>
      </c>
      <c r="V30" s="91">
        <f t="shared" si="0"/>
        <v>1100</v>
      </c>
      <c r="W30" s="48"/>
      <c r="X30" s="48"/>
      <c r="Y30" s="49"/>
    </row>
    <row r="31" spans="1:25" s="50" customFormat="1" x14ac:dyDescent="0.25">
      <c r="A31" s="86" t="s">
        <v>27</v>
      </c>
      <c r="B31" s="87" t="s">
        <v>415</v>
      </c>
      <c r="C31" s="88">
        <v>1556588.9</v>
      </c>
      <c r="D31" s="88">
        <v>1556588.9</v>
      </c>
      <c r="E31" s="88"/>
      <c r="F31" s="92">
        <f>F32+F39</f>
        <v>1556588.9000000001</v>
      </c>
      <c r="G31" s="88"/>
      <c r="H31" s="92">
        <f>H32+H39</f>
        <v>1659585.6</v>
      </c>
      <c r="I31" s="92">
        <f>I32</f>
        <v>102996.7</v>
      </c>
      <c r="J31" s="88"/>
      <c r="K31" s="92"/>
      <c r="L31" s="92">
        <f>L32+L39</f>
        <v>1729485.9</v>
      </c>
      <c r="M31" s="90"/>
      <c r="N31" s="92">
        <f t="shared" ref="N31:U31" si="1">N32+N39</f>
        <v>1729485.9</v>
      </c>
      <c r="O31" s="92">
        <f t="shared" si="1"/>
        <v>69900.3</v>
      </c>
      <c r="P31" s="92">
        <f t="shared" si="1"/>
        <v>1869502.2</v>
      </c>
      <c r="Q31" s="92">
        <f t="shared" si="1"/>
        <v>140016.30000000002</v>
      </c>
      <c r="R31" s="92">
        <f t="shared" si="1"/>
        <v>1866997.8</v>
      </c>
      <c r="S31" s="92">
        <f t="shared" si="1"/>
        <v>-2504.4</v>
      </c>
      <c r="T31" s="92">
        <f t="shared" si="1"/>
        <v>1875925.3999999997</v>
      </c>
      <c r="U31" s="92">
        <f t="shared" si="1"/>
        <v>8927.6000000000022</v>
      </c>
      <c r="V31" s="91">
        <f t="shared" si="0"/>
        <v>1875925.3999999997</v>
      </c>
      <c r="W31" s="48"/>
      <c r="X31" s="48"/>
      <c r="Y31" s="49"/>
    </row>
    <row r="32" spans="1:25" s="50" customFormat="1" ht="47.25" x14ac:dyDescent="0.25">
      <c r="A32" s="86" t="s">
        <v>28</v>
      </c>
      <c r="B32" s="87" t="s">
        <v>416</v>
      </c>
      <c r="C32" s="91">
        <v>1534725.3</v>
      </c>
      <c r="D32" s="91">
        <v>1534725.3</v>
      </c>
      <c r="E32" s="91"/>
      <c r="F32" s="102">
        <v>1534725.3</v>
      </c>
      <c r="G32" s="91"/>
      <c r="H32" s="102">
        <f>H33+H34+H35+H36</f>
        <v>1637722</v>
      </c>
      <c r="I32" s="102">
        <f>I33+I34+I35+I36</f>
        <v>102996.7</v>
      </c>
      <c r="J32" s="91"/>
      <c r="K32" s="102"/>
      <c r="L32" s="102">
        <f>L33+L34+L35+L36</f>
        <v>1707622.2999999998</v>
      </c>
      <c r="M32" s="90"/>
      <c r="N32" s="102">
        <f t="shared" ref="N32:U32" si="2">N33+N34+N35+N36</f>
        <v>1707622.2999999998</v>
      </c>
      <c r="O32" s="102">
        <f t="shared" si="2"/>
        <v>69900.3</v>
      </c>
      <c r="P32" s="102">
        <f t="shared" si="2"/>
        <v>1847638.5999999999</v>
      </c>
      <c r="Q32" s="102">
        <f t="shared" si="2"/>
        <v>140016.30000000002</v>
      </c>
      <c r="R32" s="102">
        <f t="shared" si="2"/>
        <v>1845134.2</v>
      </c>
      <c r="S32" s="102">
        <f t="shared" si="2"/>
        <v>-2504.4</v>
      </c>
      <c r="T32" s="102">
        <f t="shared" si="2"/>
        <v>1865347.4999999998</v>
      </c>
      <c r="U32" s="102">
        <f t="shared" si="2"/>
        <v>20213.300000000003</v>
      </c>
      <c r="V32" s="91">
        <f t="shared" si="0"/>
        <v>1865347.4999999998</v>
      </c>
      <c r="W32" s="48"/>
      <c r="X32" s="48"/>
      <c r="Y32" s="49"/>
    </row>
    <row r="33" spans="1:25" s="46" customFormat="1" ht="31.5" x14ac:dyDescent="0.25">
      <c r="A33" s="93" t="s">
        <v>219</v>
      </c>
      <c r="B33" s="100" t="s">
        <v>419</v>
      </c>
      <c r="C33" s="95">
        <v>56901.599999999999</v>
      </c>
      <c r="D33" s="95">
        <v>56901.599999999999</v>
      </c>
      <c r="E33" s="96"/>
      <c r="F33" s="97">
        <v>56901.599999999999</v>
      </c>
      <c r="G33" s="96"/>
      <c r="H33" s="97">
        <v>56901.599999999999</v>
      </c>
      <c r="I33" s="95"/>
      <c r="J33" s="96"/>
      <c r="K33" s="97"/>
      <c r="L33" s="97">
        <v>56901.599999999999</v>
      </c>
      <c r="M33" s="98"/>
      <c r="N33" s="97">
        <v>56901.599999999999</v>
      </c>
      <c r="O33" s="98"/>
      <c r="P33" s="97">
        <v>56901.599999999999</v>
      </c>
      <c r="Q33" s="98"/>
      <c r="R33" s="97">
        <v>56901.599999999999</v>
      </c>
      <c r="S33" s="96"/>
      <c r="T33" s="97">
        <f>56901.6+U33</f>
        <v>102601.60000000001</v>
      </c>
      <c r="U33" s="96">
        <v>45700</v>
      </c>
      <c r="V33" s="91">
        <f t="shared" si="0"/>
        <v>102601.60000000001</v>
      </c>
      <c r="W33" s="48"/>
      <c r="X33" s="48"/>
      <c r="Y33" s="51"/>
    </row>
    <row r="34" spans="1:25" s="46" customFormat="1" ht="31.5" x14ac:dyDescent="0.25">
      <c r="A34" s="93" t="s">
        <v>220</v>
      </c>
      <c r="B34" s="100" t="s">
        <v>420</v>
      </c>
      <c r="C34" s="95">
        <v>235713.1</v>
      </c>
      <c r="D34" s="95">
        <v>235713.1</v>
      </c>
      <c r="E34" s="96"/>
      <c r="F34" s="97">
        <v>235713.1</v>
      </c>
      <c r="G34" s="96"/>
      <c r="H34" s="97">
        <f>235713.1+I34</f>
        <v>338723.4</v>
      </c>
      <c r="I34" s="95">
        <v>103010.3</v>
      </c>
      <c r="J34" s="96"/>
      <c r="K34" s="97"/>
      <c r="L34" s="97">
        <f>338723.4+O34</f>
        <v>376065.80000000005</v>
      </c>
      <c r="M34" s="98"/>
      <c r="N34" s="97">
        <v>376065.8</v>
      </c>
      <c r="O34" s="103">
        <v>37342.400000000001</v>
      </c>
      <c r="P34" s="97">
        <f>376065.8+Q34</f>
        <v>514502.3</v>
      </c>
      <c r="Q34" s="103">
        <v>138436.5</v>
      </c>
      <c r="R34" s="97">
        <f>514502.3+S34</f>
        <v>511997.89999999997</v>
      </c>
      <c r="S34" s="96">
        <v>-2504.4</v>
      </c>
      <c r="T34" s="97">
        <f>511997.9+U34</f>
        <v>488912.30000000005</v>
      </c>
      <c r="U34" s="96">
        <v>-23085.599999999999</v>
      </c>
      <c r="V34" s="91">
        <f t="shared" si="0"/>
        <v>488912.30000000005</v>
      </c>
      <c r="W34" s="48"/>
      <c r="X34" s="48"/>
      <c r="Y34" s="51"/>
    </row>
    <row r="35" spans="1:25" s="46" customFormat="1" ht="31.5" x14ac:dyDescent="0.25">
      <c r="A35" s="93" t="s">
        <v>221</v>
      </c>
      <c r="B35" s="100" t="s">
        <v>421</v>
      </c>
      <c r="C35" s="95">
        <v>1131520.6000000001</v>
      </c>
      <c r="D35" s="95">
        <v>1131520.6000000001</v>
      </c>
      <c r="E35" s="96"/>
      <c r="F35" s="97">
        <v>1131520.6000000001</v>
      </c>
      <c r="G35" s="96"/>
      <c r="H35" s="97">
        <f>1131520.6+I35</f>
        <v>1131507</v>
      </c>
      <c r="I35" s="95">
        <v>-13.6</v>
      </c>
      <c r="J35" s="96"/>
      <c r="K35" s="97"/>
      <c r="L35" s="97">
        <f>1131507+O35</f>
        <v>1133998.8999999999</v>
      </c>
      <c r="M35" s="98"/>
      <c r="N35" s="97">
        <v>1133998.8999999999</v>
      </c>
      <c r="O35" s="103">
        <v>2491.9</v>
      </c>
      <c r="P35" s="97">
        <f>1133998.9+Q35</f>
        <v>1119137</v>
      </c>
      <c r="Q35" s="103">
        <v>-14861.9</v>
      </c>
      <c r="R35" s="97">
        <v>1119137</v>
      </c>
      <c r="S35" s="96"/>
      <c r="T35" s="97">
        <f>1119137+U35</f>
        <v>1117452.3999999999</v>
      </c>
      <c r="U35" s="96">
        <v>-1684.6</v>
      </c>
      <c r="V35" s="91">
        <f t="shared" si="0"/>
        <v>1117452.3999999999</v>
      </c>
      <c r="W35" s="48"/>
      <c r="X35" s="48"/>
      <c r="Y35" s="51"/>
    </row>
    <row r="36" spans="1:25" s="46" customFormat="1" x14ac:dyDescent="0.25">
      <c r="A36" s="93" t="s">
        <v>222</v>
      </c>
      <c r="B36" s="100" t="s">
        <v>423</v>
      </c>
      <c r="C36" s="95">
        <v>110590</v>
      </c>
      <c r="D36" s="95">
        <v>110590</v>
      </c>
      <c r="E36" s="96"/>
      <c r="F36" s="97">
        <v>110590</v>
      </c>
      <c r="G36" s="96"/>
      <c r="H36" s="97">
        <v>110590</v>
      </c>
      <c r="I36" s="95"/>
      <c r="J36" s="96"/>
      <c r="K36" s="97"/>
      <c r="L36" s="97">
        <f>110590+O36</f>
        <v>140656</v>
      </c>
      <c r="M36" s="98"/>
      <c r="N36" s="97">
        <v>140656</v>
      </c>
      <c r="O36" s="103">
        <v>30066</v>
      </c>
      <c r="P36" s="97">
        <f>140656+Q36</f>
        <v>157097.70000000001</v>
      </c>
      <c r="Q36" s="103">
        <v>16441.7</v>
      </c>
      <c r="R36" s="97">
        <v>157097.70000000001</v>
      </c>
      <c r="S36" s="96"/>
      <c r="T36" s="97">
        <f>157097.7+U36</f>
        <v>156381.20000000001</v>
      </c>
      <c r="U36" s="96">
        <v>-716.5</v>
      </c>
      <c r="V36" s="91">
        <f t="shared" si="0"/>
        <v>156381.20000000001</v>
      </c>
      <c r="W36" s="48"/>
      <c r="X36" s="48"/>
      <c r="Y36" s="51"/>
    </row>
    <row r="37" spans="1:25" s="50" customFormat="1" ht="47.25" x14ac:dyDescent="0.25">
      <c r="A37" s="86" t="s">
        <v>29</v>
      </c>
      <c r="B37" s="87" t="s">
        <v>418</v>
      </c>
      <c r="C37" s="88" t="s">
        <v>398</v>
      </c>
      <c r="D37" s="88" t="s">
        <v>398</v>
      </c>
      <c r="E37" s="91"/>
      <c r="F37" s="92" t="s">
        <v>398</v>
      </c>
      <c r="G37" s="91"/>
      <c r="H37" s="92" t="s">
        <v>398</v>
      </c>
      <c r="I37" s="88"/>
      <c r="J37" s="91"/>
      <c r="K37" s="92"/>
      <c r="L37" s="92" t="s">
        <v>398</v>
      </c>
      <c r="M37" s="90"/>
      <c r="N37" s="92" t="s">
        <v>398</v>
      </c>
      <c r="O37" s="90"/>
      <c r="P37" s="92" t="s">
        <v>398</v>
      </c>
      <c r="Q37" s="90"/>
      <c r="R37" s="92" t="s">
        <v>398</v>
      </c>
      <c r="S37" s="96"/>
      <c r="T37" s="92" t="s">
        <v>398</v>
      </c>
      <c r="U37" s="96"/>
      <c r="V37" s="91" t="str">
        <f t="shared" si="0"/>
        <v>-</v>
      </c>
      <c r="W37" s="48"/>
      <c r="X37" s="48"/>
      <c r="Y37" s="49"/>
    </row>
    <row r="38" spans="1:25" s="50" customFormat="1" ht="31.5" x14ac:dyDescent="0.25">
      <c r="A38" s="86" t="s">
        <v>30</v>
      </c>
      <c r="B38" s="87" t="s">
        <v>422</v>
      </c>
      <c r="C38" s="88"/>
      <c r="D38" s="88"/>
      <c r="E38" s="91"/>
      <c r="F38" s="92"/>
      <c r="G38" s="91"/>
      <c r="H38" s="92"/>
      <c r="I38" s="88"/>
      <c r="J38" s="91"/>
      <c r="K38" s="92"/>
      <c r="L38" s="92"/>
      <c r="M38" s="90"/>
      <c r="N38" s="92"/>
      <c r="O38" s="90"/>
      <c r="P38" s="92"/>
      <c r="Q38" s="90"/>
      <c r="R38" s="92"/>
      <c r="S38" s="96"/>
      <c r="T38" s="92"/>
      <c r="U38" s="96"/>
      <c r="V38" s="91">
        <f t="shared" si="0"/>
        <v>0</v>
      </c>
      <c r="W38" s="48"/>
      <c r="X38" s="48"/>
      <c r="Y38" s="49"/>
    </row>
    <row r="39" spans="1:25" s="50" customFormat="1" x14ac:dyDescent="0.25">
      <c r="A39" s="86" t="s">
        <v>31</v>
      </c>
      <c r="B39" s="87" t="s">
        <v>417</v>
      </c>
      <c r="C39" s="88">
        <v>21863.599999999999</v>
      </c>
      <c r="D39" s="88">
        <v>21863.599999999999</v>
      </c>
      <c r="E39" s="91"/>
      <c r="F39" s="92">
        <v>21863.599999999999</v>
      </c>
      <c r="G39" s="91"/>
      <c r="H39" s="92">
        <v>21863.599999999999</v>
      </c>
      <c r="I39" s="88"/>
      <c r="J39" s="91"/>
      <c r="K39" s="92"/>
      <c r="L39" s="92">
        <v>21863.599999999999</v>
      </c>
      <c r="M39" s="90"/>
      <c r="N39" s="92">
        <v>21863.599999999999</v>
      </c>
      <c r="O39" s="90"/>
      <c r="P39" s="92">
        <v>21863.599999999999</v>
      </c>
      <c r="Q39" s="90"/>
      <c r="R39" s="92">
        <v>21863.599999999999</v>
      </c>
      <c r="S39" s="91"/>
      <c r="T39" s="92">
        <f>21863.6+U39</f>
        <v>10577.899999999998</v>
      </c>
      <c r="U39" s="91">
        <v>-11285.7</v>
      </c>
      <c r="V39" s="91">
        <f t="shared" si="0"/>
        <v>10577.899999999998</v>
      </c>
      <c r="W39" s="48"/>
      <c r="X39" s="48"/>
      <c r="Y39" s="49"/>
    </row>
    <row r="40" spans="1:25" s="50" customFormat="1" ht="141.75" x14ac:dyDescent="0.25">
      <c r="A40" s="86" t="s">
        <v>32</v>
      </c>
      <c r="B40" s="87" t="s">
        <v>424</v>
      </c>
      <c r="C40" s="88" t="s">
        <v>398</v>
      </c>
      <c r="D40" s="88" t="s">
        <v>398</v>
      </c>
      <c r="E40" s="91"/>
      <c r="F40" s="92" t="s">
        <v>398</v>
      </c>
      <c r="G40" s="91"/>
      <c r="H40" s="92" t="s">
        <v>398</v>
      </c>
      <c r="I40" s="88"/>
      <c r="J40" s="91"/>
      <c r="K40" s="92"/>
      <c r="L40" s="92" t="s">
        <v>398</v>
      </c>
      <c r="M40" s="90"/>
      <c r="N40" s="92" t="s">
        <v>398</v>
      </c>
      <c r="O40" s="90"/>
      <c r="P40" s="92" t="s">
        <v>398</v>
      </c>
      <c r="Q40" s="90"/>
      <c r="R40" s="92" t="s">
        <v>398</v>
      </c>
      <c r="S40" s="91"/>
      <c r="T40" s="92" t="s">
        <v>398</v>
      </c>
      <c r="U40" s="91"/>
      <c r="V40" s="91" t="str">
        <f t="shared" si="0"/>
        <v>-</v>
      </c>
      <c r="W40" s="48"/>
      <c r="X40" s="48"/>
      <c r="Y40" s="49"/>
    </row>
    <row r="41" spans="1:25" s="50" customFormat="1" ht="47.25" x14ac:dyDescent="0.25">
      <c r="A41" s="86" t="s">
        <v>33</v>
      </c>
      <c r="B41" s="87" t="s">
        <v>425</v>
      </c>
      <c r="C41" s="88" t="s">
        <v>398</v>
      </c>
      <c r="D41" s="88" t="s">
        <v>398</v>
      </c>
      <c r="E41" s="91"/>
      <c r="F41" s="92" t="s">
        <v>398</v>
      </c>
      <c r="G41" s="91"/>
      <c r="H41" s="92" t="s">
        <v>398</v>
      </c>
      <c r="I41" s="88"/>
      <c r="J41" s="91"/>
      <c r="K41" s="92"/>
      <c r="L41" s="92" t="s">
        <v>398</v>
      </c>
      <c r="M41" s="90"/>
      <c r="N41" s="92" t="s">
        <v>398</v>
      </c>
      <c r="O41" s="90"/>
      <c r="P41" s="92" t="s">
        <v>398</v>
      </c>
      <c r="Q41" s="90"/>
      <c r="R41" s="92" t="s">
        <v>398</v>
      </c>
      <c r="S41" s="91"/>
      <c r="T41" s="92" t="s">
        <v>398</v>
      </c>
      <c r="U41" s="91"/>
      <c r="V41" s="91" t="str">
        <f t="shared" si="0"/>
        <v>-</v>
      </c>
      <c r="W41" s="48"/>
      <c r="X41" s="48"/>
      <c r="Y41" s="49"/>
    </row>
    <row r="42" spans="1:25" s="50" customFormat="1" x14ac:dyDescent="0.25">
      <c r="A42" s="47" t="s">
        <v>34</v>
      </c>
      <c r="B42" s="17"/>
      <c r="C42" s="57">
        <f t="shared" ref="C42:I42" si="3">C5+C31</f>
        <v>3000745.3</v>
      </c>
      <c r="D42" s="57">
        <f t="shared" si="3"/>
        <v>3016432.7</v>
      </c>
      <c r="E42" s="57">
        <f t="shared" si="3"/>
        <v>15687.400000000023</v>
      </c>
      <c r="F42" s="82">
        <f t="shared" si="3"/>
        <v>3019268.7</v>
      </c>
      <c r="G42" s="57">
        <f t="shared" si="3"/>
        <v>2836</v>
      </c>
      <c r="H42" s="82">
        <f t="shared" si="3"/>
        <v>3139040.4000000004</v>
      </c>
      <c r="I42" s="82">
        <f t="shared" si="3"/>
        <v>119771.7</v>
      </c>
      <c r="J42" s="58"/>
      <c r="K42" s="82"/>
      <c r="L42" s="82">
        <f>L5+L31</f>
        <v>3208940.7</v>
      </c>
      <c r="N42" s="82">
        <f t="shared" ref="N42:U42" si="4">N5+N31</f>
        <v>3208940.7</v>
      </c>
      <c r="O42" s="82">
        <f t="shared" si="4"/>
        <v>69900.3</v>
      </c>
      <c r="P42" s="82">
        <f t="shared" si="4"/>
        <v>3348957</v>
      </c>
      <c r="Q42" s="82">
        <f t="shared" si="4"/>
        <v>140016.30000000002</v>
      </c>
      <c r="R42" s="82">
        <f t="shared" si="4"/>
        <v>3346452.6</v>
      </c>
      <c r="S42" s="82">
        <f t="shared" si="4"/>
        <v>-2504.4</v>
      </c>
      <c r="T42" s="82">
        <f t="shared" si="4"/>
        <v>3241390.6999999997</v>
      </c>
      <c r="U42" s="82">
        <f t="shared" si="4"/>
        <v>-105061.90000000001</v>
      </c>
      <c r="V42" s="58">
        <f t="shared" si="0"/>
        <v>3241390.6999999997</v>
      </c>
      <c r="W42" s="48"/>
      <c r="X42" s="48"/>
      <c r="Y42" s="51"/>
    </row>
    <row r="43" spans="1:25" s="54" customFormat="1" x14ac:dyDescent="0.25">
      <c r="A43" s="84" t="s">
        <v>238</v>
      </c>
      <c r="B43" s="84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52"/>
      <c r="X43" s="52"/>
      <c r="Y43" s="53"/>
    </row>
    <row r="44" spans="1:25" s="55" customFormat="1" x14ac:dyDescent="0.25">
      <c r="A44" s="104" t="s">
        <v>61</v>
      </c>
      <c r="B44" s="105" t="s">
        <v>262</v>
      </c>
      <c r="C44" s="106">
        <v>164396.70000000001</v>
      </c>
      <c r="D44" s="106" t="s">
        <v>309</v>
      </c>
      <c r="E44" s="107">
        <f>D44-C44</f>
        <v>2501</v>
      </c>
      <c r="F44" s="68" t="s">
        <v>354</v>
      </c>
      <c r="G44" s="107">
        <f t="shared" ref="G44:U54" si="5">F44-D44</f>
        <v>-1422</v>
      </c>
      <c r="H44" s="68" t="s">
        <v>372</v>
      </c>
      <c r="I44" s="107">
        <f t="shared" si="5"/>
        <v>5000</v>
      </c>
      <c r="J44" s="68">
        <v>165975.70000000001</v>
      </c>
      <c r="K44" s="107">
        <f t="shared" si="5"/>
        <v>-4500</v>
      </c>
      <c r="L44" s="108">
        <v>167775.7</v>
      </c>
      <c r="M44" s="124"/>
      <c r="N44" s="108">
        <v>167775.7</v>
      </c>
      <c r="O44" s="107">
        <f t="shared" ref="O44:O91" si="6">L44-J44</f>
        <v>1800</v>
      </c>
      <c r="P44" s="61">
        <v>163397.70000000001</v>
      </c>
      <c r="Q44" s="69">
        <f>P44-N44</f>
        <v>-4378</v>
      </c>
      <c r="R44" s="68">
        <v>165715.5</v>
      </c>
      <c r="S44" s="107">
        <f t="shared" ref="S44" si="7">R44-P44</f>
        <v>2317.7999999999884</v>
      </c>
      <c r="T44" s="68">
        <v>151428.69999999998</v>
      </c>
      <c r="U44" s="107">
        <f t="shared" si="5"/>
        <v>-14286.800000000017</v>
      </c>
      <c r="V44" s="109">
        <f>C44+E44+G44+I44+K44+O44+Q44+S44+U44</f>
        <v>151428.69999999998</v>
      </c>
    </row>
    <row r="45" spans="1:25" ht="47.25" x14ac:dyDescent="0.25">
      <c r="A45" s="110" t="s">
        <v>65</v>
      </c>
      <c r="B45" s="111" t="s">
        <v>263</v>
      </c>
      <c r="C45" s="112">
        <v>8963</v>
      </c>
      <c r="D45" s="112" t="s">
        <v>310</v>
      </c>
      <c r="E45" s="113">
        <f t="shared" ref="E45:E91" si="8">D45-C45</f>
        <v>0</v>
      </c>
      <c r="F45" s="114" t="s">
        <v>310</v>
      </c>
      <c r="G45" s="113">
        <f t="shared" si="5"/>
        <v>0</v>
      </c>
      <c r="H45" s="114" t="s">
        <v>310</v>
      </c>
      <c r="I45" s="113">
        <f t="shared" si="5"/>
        <v>0</v>
      </c>
      <c r="J45" s="114">
        <v>8963</v>
      </c>
      <c r="K45" s="113">
        <f t="shared" si="5"/>
        <v>0</v>
      </c>
      <c r="L45" s="115">
        <v>8963</v>
      </c>
      <c r="M45" s="74"/>
      <c r="N45" s="115">
        <v>8963</v>
      </c>
      <c r="O45" s="113">
        <f t="shared" si="6"/>
        <v>0</v>
      </c>
      <c r="P45" s="63">
        <v>8963</v>
      </c>
      <c r="Q45" s="70">
        <f>P45-N45</f>
        <v>0</v>
      </c>
      <c r="R45" s="114">
        <v>8963</v>
      </c>
      <c r="S45" s="113">
        <f>R45-P45</f>
        <v>0</v>
      </c>
      <c r="T45" s="114">
        <v>9117</v>
      </c>
      <c r="U45" s="113">
        <f t="shared" si="5"/>
        <v>154</v>
      </c>
      <c r="V45" s="95">
        <f>C45+E45+G45+I45+K45+O45+Q45+S45+U45</f>
        <v>9117</v>
      </c>
      <c r="W45" s="53">
        <f>V45-T45</f>
        <v>0</v>
      </c>
    </row>
    <row r="46" spans="1:25" ht="47.25" x14ac:dyDescent="0.25">
      <c r="A46" s="110" t="s">
        <v>67</v>
      </c>
      <c r="B46" s="111" t="s">
        <v>264</v>
      </c>
      <c r="C46" s="116">
        <v>116646</v>
      </c>
      <c r="D46" s="112" t="s">
        <v>311</v>
      </c>
      <c r="E46" s="113">
        <f t="shared" si="8"/>
        <v>341</v>
      </c>
      <c r="F46" s="114" t="s">
        <v>355</v>
      </c>
      <c r="G46" s="113">
        <f t="shared" si="5"/>
        <v>41</v>
      </c>
      <c r="H46" s="114" t="s">
        <v>355</v>
      </c>
      <c r="I46" s="113">
        <f t="shared" si="5"/>
        <v>0</v>
      </c>
      <c r="J46" s="114">
        <v>112528</v>
      </c>
      <c r="K46" s="113">
        <f t="shared" si="5"/>
        <v>-4500</v>
      </c>
      <c r="L46" s="115">
        <v>112528</v>
      </c>
      <c r="M46" s="74"/>
      <c r="N46" s="115">
        <v>112528</v>
      </c>
      <c r="O46" s="113">
        <f t="shared" si="6"/>
        <v>0</v>
      </c>
      <c r="P46" s="63">
        <v>112087</v>
      </c>
      <c r="Q46" s="70">
        <f>P46-N46</f>
        <v>-441</v>
      </c>
      <c r="R46" s="114">
        <v>114404.9</v>
      </c>
      <c r="S46" s="113">
        <f t="shared" ref="S46:S91" si="9">R46-P46</f>
        <v>2317.8999999999942</v>
      </c>
      <c r="T46" s="114">
        <v>109008.99999999999</v>
      </c>
      <c r="U46" s="113">
        <f>T46-R46</f>
        <v>-5395.9000000000087</v>
      </c>
      <c r="V46" s="95">
        <f t="shared" ref="V46:V90" si="10">C46+E46+G46+I46+K46+O46+Q46+S46+U46</f>
        <v>109008.99999999999</v>
      </c>
      <c r="W46" s="53">
        <f t="shared" ref="W46:W91" si="11">V46-T46</f>
        <v>0</v>
      </c>
    </row>
    <row r="47" spans="1:25" x14ac:dyDescent="0.25">
      <c r="A47" s="110" t="s">
        <v>69</v>
      </c>
      <c r="B47" s="111" t="s">
        <v>265</v>
      </c>
      <c r="C47" s="112">
        <v>66.7</v>
      </c>
      <c r="D47" s="112" t="s">
        <v>312</v>
      </c>
      <c r="E47" s="113">
        <f t="shared" si="8"/>
        <v>0</v>
      </c>
      <c r="F47" s="114" t="s">
        <v>312</v>
      </c>
      <c r="G47" s="113">
        <f t="shared" si="5"/>
        <v>0</v>
      </c>
      <c r="H47" s="114" t="s">
        <v>312</v>
      </c>
      <c r="I47" s="113">
        <f t="shared" si="5"/>
        <v>0</v>
      </c>
      <c r="J47" s="114">
        <v>66.7</v>
      </c>
      <c r="K47" s="113">
        <f t="shared" si="5"/>
        <v>0</v>
      </c>
      <c r="L47" s="115">
        <v>66.7</v>
      </c>
      <c r="M47" s="74"/>
      <c r="N47" s="115">
        <v>66.7</v>
      </c>
      <c r="O47" s="113">
        <f t="shared" si="6"/>
        <v>0</v>
      </c>
      <c r="P47" s="63">
        <v>66.7</v>
      </c>
      <c r="Q47" s="70">
        <f t="shared" ref="Q47:Q54" si="12">P47-N47</f>
        <v>0</v>
      </c>
      <c r="R47" s="114">
        <v>66.7</v>
      </c>
      <c r="S47" s="113">
        <f t="shared" si="9"/>
        <v>0</v>
      </c>
      <c r="T47" s="114">
        <v>66.7</v>
      </c>
      <c r="U47" s="113">
        <f t="shared" si="5"/>
        <v>0</v>
      </c>
      <c r="V47" s="95">
        <f t="shared" si="10"/>
        <v>66.7</v>
      </c>
      <c r="W47" s="53">
        <f t="shared" si="11"/>
        <v>0</v>
      </c>
    </row>
    <row r="48" spans="1:25" x14ac:dyDescent="0.25">
      <c r="A48" s="110" t="s">
        <v>73</v>
      </c>
      <c r="B48" s="111" t="s">
        <v>266</v>
      </c>
      <c r="C48" s="112">
        <v>5000</v>
      </c>
      <c r="D48" s="112" t="s">
        <v>313</v>
      </c>
      <c r="E48" s="113">
        <f t="shared" si="8"/>
        <v>2000</v>
      </c>
      <c r="F48" s="114" t="s">
        <v>313</v>
      </c>
      <c r="G48" s="113">
        <f t="shared" si="5"/>
        <v>0</v>
      </c>
      <c r="H48" s="114" t="s">
        <v>313</v>
      </c>
      <c r="I48" s="113">
        <f t="shared" si="5"/>
        <v>0</v>
      </c>
      <c r="J48" s="114">
        <v>7000</v>
      </c>
      <c r="K48" s="113">
        <f t="shared" si="5"/>
        <v>0</v>
      </c>
      <c r="L48" s="115">
        <v>8800</v>
      </c>
      <c r="M48" s="74"/>
      <c r="N48" s="115">
        <v>8800</v>
      </c>
      <c r="O48" s="113">
        <f t="shared" si="6"/>
        <v>1800</v>
      </c>
      <c r="P48" s="63">
        <v>8800</v>
      </c>
      <c r="Q48" s="70">
        <f t="shared" si="12"/>
        <v>0</v>
      </c>
      <c r="R48" s="114">
        <v>8800</v>
      </c>
      <c r="S48" s="113">
        <f t="shared" si="9"/>
        <v>0</v>
      </c>
      <c r="T48" s="114">
        <v>8800</v>
      </c>
      <c r="U48" s="113">
        <f t="shared" si="5"/>
        <v>0</v>
      </c>
      <c r="V48" s="95">
        <f t="shared" si="10"/>
        <v>8800</v>
      </c>
      <c r="W48" s="53">
        <f t="shared" si="11"/>
        <v>0</v>
      </c>
    </row>
    <row r="49" spans="1:23" x14ac:dyDescent="0.25">
      <c r="A49" s="110" t="s">
        <v>77</v>
      </c>
      <c r="B49" s="111" t="s">
        <v>267</v>
      </c>
      <c r="C49" s="112">
        <v>5000</v>
      </c>
      <c r="D49" s="112" t="s">
        <v>314</v>
      </c>
      <c r="E49" s="113">
        <f t="shared" si="8"/>
        <v>0</v>
      </c>
      <c r="F49" s="114" t="s">
        <v>314</v>
      </c>
      <c r="G49" s="113">
        <f t="shared" si="5"/>
        <v>0</v>
      </c>
      <c r="H49" s="114" t="s">
        <v>314</v>
      </c>
      <c r="I49" s="113">
        <f t="shared" si="5"/>
        <v>0</v>
      </c>
      <c r="J49" s="114">
        <v>5000</v>
      </c>
      <c r="K49" s="113">
        <f t="shared" si="5"/>
        <v>0</v>
      </c>
      <c r="L49" s="115">
        <v>5000</v>
      </c>
      <c r="M49" s="74"/>
      <c r="N49" s="115">
        <v>5000</v>
      </c>
      <c r="O49" s="113">
        <f t="shared" si="6"/>
        <v>0</v>
      </c>
      <c r="P49" s="63">
        <v>5000</v>
      </c>
      <c r="Q49" s="70">
        <f t="shared" si="12"/>
        <v>0</v>
      </c>
      <c r="R49" s="114">
        <v>5000</v>
      </c>
      <c r="S49" s="113">
        <f t="shared" si="9"/>
        <v>0</v>
      </c>
      <c r="T49" s="95"/>
      <c r="U49" s="113">
        <f t="shared" si="5"/>
        <v>-5000</v>
      </c>
      <c r="V49" s="95">
        <f t="shared" si="10"/>
        <v>0</v>
      </c>
      <c r="W49" s="53">
        <f t="shared" si="11"/>
        <v>0</v>
      </c>
    </row>
    <row r="50" spans="1:23" x14ac:dyDescent="0.25">
      <c r="A50" s="110" t="s">
        <v>81</v>
      </c>
      <c r="B50" s="111" t="s">
        <v>268</v>
      </c>
      <c r="C50" s="112">
        <v>28721</v>
      </c>
      <c r="D50" s="112" t="s">
        <v>315</v>
      </c>
      <c r="E50" s="113">
        <f t="shared" si="8"/>
        <v>160</v>
      </c>
      <c r="F50" s="114" t="s">
        <v>356</v>
      </c>
      <c r="G50" s="113">
        <f t="shared" si="5"/>
        <v>-1463</v>
      </c>
      <c r="H50" s="114" t="s">
        <v>373</v>
      </c>
      <c r="I50" s="113">
        <f t="shared" si="5"/>
        <v>5000</v>
      </c>
      <c r="J50" s="114">
        <v>32418</v>
      </c>
      <c r="K50" s="113">
        <f t="shared" si="5"/>
        <v>0</v>
      </c>
      <c r="L50" s="115">
        <v>32418</v>
      </c>
      <c r="M50" s="74"/>
      <c r="N50" s="115">
        <v>32418</v>
      </c>
      <c r="O50" s="113">
        <f t="shared" si="6"/>
        <v>0</v>
      </c>
      <c r="P50" s="63">
        <v>28481</v>
      </c>
      <c r="Q50" s="70">
        <f t="shared" si="12"/>
        <v>-3937</v>
      </c>
      <c r="R50" s="114">
        <v>28481</v>
      </c>
      <c r="S50" s="113">
        <f t="shared" si="9"/>
        <v>0</v>
      </c>
      <c r="T50" s="114">
        <v>24436</v>
      </c>
      <c r="U50" s="113">
        <f t="shared" si="5"/>
        <v>-4045</v>
      </c>
      <c r="V50" s="95">
        <f t="shared" si="10"/>
        <v>24436</v>
      </c>
      <c r="W50" s="53">
        <f t="shared" si="11"/>
        <v>0</v>
      </c>
    </row>
    <row r="51" spans="1:23" s="55" customFormat="1" ht="31.5" x14ac:dyDescent="0.25">
      <c r="A51" s="104" t="s">
        <v>86</v>
      </c>
      <c r="B51" s="105" t="s">
        <v>269</v>
      </c>
      <c r="C51" s="106">
        <v>47956</v>
      </c>
      <c r="D51" s="106" t="s">
        <v>316</v>
      </c>
      <c r="E51" s="107">
        <f t="shared" si="8"/>
        <v>0</v>
      </c>
      <c r="F51" s="68" t="s">
        <v>316</v>
      </c>
      <c r="G51" s="107">
        <f t="shared" si="5"/>
        <v>0</v>
      </c>
      <c r="H51" s="68" t="s">
        <v>316</v>
      </c>
      <c r="I51" s="107">
        <f t="shared" si="5"/>
        <v>0</v>
      </c>
      <c r="J51" s="68">
        <v>47956</v>
      </c>
      <c r="K51" s="107">
        <f t="shared" si="5"/>
        <v>0</v>
      </c>
      <c r="L51" s="108">
        <v>48056</v>
      </c>
      <c r="M51" s="124"/>
      <c r="N51" s="108">
        <v>48056</v>
      </c>
      <c r="O51" s="107">
        <f t="shared" si="6"/>
        <v>100</v>
      </c>
      <c r="P51" s="61">
        <v>48056</v>
      </c>
      <c r="Q51" s="69">
        <f t="shared" si="12"/>
        <v>0</v>
      </c>
      <c r="R51" s="68">
        <v>48053.1</v>
      </c>
      <c r="S51" s="107">
        <f t="shared" si="9"/>
        <v>-2.9000000000014552</v>
      </c>
      <c r="T51" s="68">
        <v>44209.3</v>
      </c>
      <c r="U51" s="107">
        <f t="shared" si="5"/>
        <v>-3843.7999999999956</v>
      </c>
      <c r="V51" s="109">
        <f t="shared" si="10"/>
        <v>44209.3</v>
      </c>
      <c r="W51" s="53">
        <f t="shared" si="11"/>
        <v>0</v>
      </c>
    </row>
    <row r="52" spans="1:23" ht="31.5" x14ac:dyDescent="0.25">
      <c r="A52" s="110" t="s">
        <v>90</v>
      </c>
      <c r="B52" s="111" t="s">
        <v>270</v>
      </c>
      <c r="C52" s="112">
        <v>23532</v>
      </c>
      <c r="D52" s="112" t="s">
        <v>317</v>
      </c>
      <c r="E52" s="113">
        <f t="shared" si="8"/>
        <v>0</v>
      </c>
      <c r="F52" s="114" t="s">
        <v>317</v>
      </c>
      <c r="G52" s="113">
        <f t="shared" si="5"/>
        <v>0</v>
      </c>
      <c r="H52" s="114" t="s">
        <v>317</v>
      </c>
      <c r="I52" s="113">
        <f t="shared" si="5"/>
        <v>0</v>
      </c>
      <c r="J52" s="114">
        <v>23532</v>
      </c>
      <c r="K52" s="113">
        <f t="shared" si="5"/>
        <v>0</v>
      </c>
      <c r="L52" s="115">
        <v>23532</v>
      </c>
      <c r="M52" s="74"/>
      <c r="N52" s="115">
        <v>23532</v>
      </c>
      <c r="O52" s="113">
        <f t="shared" si="6"/>
        <v>0</v>
      </c>
      <c r="P52" s="63">
        <v>23532</v>
      </c>
      <c r="Q52" s="70">
        <f t="shared" si="12"/>
        <v>0</v>
      </c>
      <c r="R52" s="114">
        <v>23529.1</v>
      </c>
      <c r="S52" s="113">
        <f t="shared" si="9"/>
        <v>-2.9000000000014552</v>
      </c>
      <c r="T52" s="114">
        <v>20154.500000000004</v>
      </c>
      <c r="U52" s="113">
        <f t="shared" si="5"/>
        <v>-3374.5999999999949</v>
      </c>
      <c r="V52" s="95">
        <f t="shared" si="10"/>
        <v>20154.500000000004</v>
      </c>
      <c r="W52" s="53">
        <f t="shared" si="11"/>
        <v>0</v>
      </c>
    </row>
    <row r="53" spans="1:23" x14ac:dyDescent="0.25">
      <c r="A53" s="110" t="s">
        <v>92</v>
      </c>
      <c r="B53" s="111" t="s">
        <v>271</v>
      </c>
      <c r="C53" s="112">
        <v>24424</v>
      </c>
      <c r="D53" s="112" t="s">
        <v>318</v>
      </c>
      <c r="E53" s="113">
        <f t="shared" si="8"/>
        <v>0</v>
      </c>
      <c r="F53" s="114" t="s">
        <v>318</v>
      </c>
      <c r="G53" s="113">
        <f t="shared" si="5"/>
        <v>0</v>
      </c>
      <c r="H53" s="114" t="s">
        <v>318</v>
      </c>
      <c r="I53" s="113">
        <f t="shared" si="5"/>
        <v>0</v>
      </c>
      <c r="J53" s="114">
        <v>24424</v>
      </c>
      <c r="K53" s="113">
        <f t="shared" si="5"/>
        <v>0</v>
      </c>
      <c r="L53" s="115">
        <v>24424</v>
      </c>
      <c r="M53" s="74"/>
      <c r="N53" s="115">
        <v>24424</v>
      </c>
      <c r="O53" s="113">
        <f t="shared" si="6"/>
        <v>0</v>
      </c>
      <c r="P53" s="63">
        <v>24424</v>
      </c>
      <c r="Q53" s="70">
        <f t="shared" si="12"/>
        <v>0</v>
      </c>
      <c r="R53" s="114">
        <v>24424</v>
      </c>
      <c r="S53" s="113">
        <f t="shared" si="9"/>
        <v>0</v>
      </c>
      <c r="T53" s="114">
        <v>23384.7</v>
      </c>
      <c r="U53" s="113">
        <f t="shared" si="5"/>
        <v>-1039.2999999999993</v>
      </c>
      <c r="V53" s="95">
        <f t="shared" si="10"/>
        <v>23384.7</v>
      </c>
      <c r="W53" s="53">
        <f t="shared" si="11"/>
        <v>0</v>
      </c>
    </row>
    <row r="54" spans="1:23" ht="31.5" x14ac:dyDescent="0.25">
      <c r="A54" s="117" t="s">
        <v>94</v>
      </c>
      <c r="B54" s="118" t="s">
        <v>388</v>
      </c>
      <c r="C54" s="95"/>
      <c r="D54" s="95"/>
      <c r="E54" s="113">
        <f t="shared" si="8"/>
        <v>0</v>
      </c>
      <c r="F54" s="95"/>
      <c r="G54" s="113">
        <f t="shared" si="5"/>
        <v>0</v>
      </c>
      <c r="H54" s="95"/>
      <c r="I54" s="113">
        <f t="shared" si="5"/>
        <v>0</v>
      </c>
      <c r="J54" s="95"/>
      <c r="K54" s="113">
        <f t="shared" si="5"/>
        <v>0</v>
      </c>
      <c r="L54" s="115">
        <v>100</v>
      </c>
      <c r="M54" s="74"/>
      <c r="N54" s="115">
        <v>100</v>
      </c>
      <c r="O54" s="113">
        <f t="shared" si="6"/>
        <v>100</v>
      </c>
      <c r="P54" s="63">
        <v>100</v>
      </c>
      <c r="Q54" s="70">
        <f t="shared" si="12"/>
        <v>0</v>
      </c>
      <c r="R54" s="114">
        <v>100</v>
      </c>
      <c r="S54" s="113">
        <f t="shared" si="9"/>
        <v>0</v>
      </c>
      <c r="T54" s="114">
        <v>670.1</v>
      </c>
      <c r="U54" s="113">
        <f t="shared" si="5"/>
        <v>570.1</v>
      </c>
      <c r="V54" s="95">
        <f t="shared" si="10"/>
        <v>670.1</v>
      </c>
      <c r="W54" s="53">
        <f t="shared" si="11"/>
        <v>0</v>
      </c>
    </row>
    <row r="55" spans="1:23" s="55" customFormat="1" x14ac:dyDescent="0.25">
      <c r="A55" s="104" t="s">
        <v>96</v>
      </c>
      <c r="B55" s="105" t="s">
        <v>272</v>
      </c>
      <c r="C55" s="119">
        <v>341213.6</v>
      </c>
      <c r="D55" s="106" t="s">
        <v>319</v>
      </c>
      <c r="E55" s="107">
        <f t="shared" si="8"/>
        <v>8286</v>
      </c>
      <c r="F55" s="68" t="s">
        <v>357</v>
      </c>
      <c r="G55" s="107">
        <f>F55-D55</f>
        <v>3186</v>
      </c>
      <c r="H55" s="68" t="s">
        <v>374</v>
      </c>
      <c r="I55" s="107">
        <f>H55-F55</f>
        <v>700</v>
      </c>
      <c r="J55" s="68">
        <v>353385.6</v>
      </c>
      <c r="K55" s="107">
        <f>J55-H55</f>
        <v>0</v>
      </c>
      <c r="L55" s="108">
        <v>401957.2</v>
      </c>
      <c r="M55" s="124"/>
      <c r="N55" s="108">
        <v>401957.2</v>
      </c>
      <c r="O55" s="107">
        <f t="shared" si="6"/>
        <v>48571.600000000035</v>
      </c>
      <c r="P55" s="61">
        <v>401707.6</v>
      </c>
      <c r="Q55" s="69">
        <f>P55-N55</f>
        <v>-249.60000000003492</v>
      </c>
      <c r="R55" s="68">
        <v>400554.6</v>
      </c>
      <c r="S55" s="107">
        <f t="shared" si="9"/>
        <v>-1153</v>
      </c>
      <c r="T55" s="68">
        <v>400024.6</v>
      </c>
      <c r="U55" s="107">
        <f>T55-R55</f>
        <v>-530</v>
      </c>
      <c r="V55" s="109">
        <f t="shared" si="10"/>
        <v>400024.6</v>
      </c>
      <c r="W55" s="53">
        <f t="shared" si="11"/>
        <v>0</v>
      </c>
    </row>
    <row r="56" spans="1:23" x14ac:dyDescent="0.25">
      <c r="A56" s="110" t="s">
        <v>100</v>
      </c>
      <c r="B56" s="111" t="s">
        <v>273</v>
      </c>
      <c r="C56" s="112">
        <v>1288.5999999999999</v>
      </c>
      <c r="D56" s="112" t="s">
        <v>320</v>
      </c>
      <c r="E56" s="113">
        <f t="shared" si="8"/>
        <v>0</v>
      </c>
      <c r="F56" s="114" t="s">
        <v>320</v>
      </c>
      <c r="G56" s="113">
        <f t="shared" ref="G56:U91" si="13">F56-D56</f>
        <v>0</v>
      </c>
      <c r="H56" s="114" t="s">
        <v>320</v>
      </c>
      <c r="I56" s="113">
        <f t="shared" si="13"/>
        <v>0</v>
      </c>
      <c r="J56" s="114">
        <v>1288.5999999999999</v>
      </c>
      <c r="K56" s="113">
        <f t="shared" si="13"/>
        <v>0</v>
      </c>
      <c r="L56" s="115">
        <v>2689.2</v>
      </c>
      <c r="M56" s="74"/>
      <c r="N56" s="115">
        <v>2689.2</v>
      </c>
      <c r="O56" s="113">
        <f t="shared" si="6"/>
        <v>1400.6</v>
      </c>
      <c r="P56" s="63">
        <v>2689.2</v>
      </c>
      <c r="Q56" s="70">
        <f t="shared" ref="Q56:Q90" si="14">P56-N56</f>
        <v>0</v>
      </c>
      <c r="R56" s="114">
        <v>2689.2</v>
      </c>
      <c r="S56" s="113">
        <f t="shared" si="9"/>
        <v>0</v>
      </c>
      <c r="T56" s="114">
        <v>1346.6</v>
      </c>
      <c r="U56" s="113">
        <f t="shared" si="13"/>
        <v>-1342.6</v>
      </c>
      <c r="V56" s="95">
        <f t="shared" si="10"/>
        <v>1346.6</v>
      </c>
      <c r="W56" s="53">
        <f t="shared" si="11"/>
        <v>0</v>
      </c>
    </row>
    <row r="57" spans="1:23" x14ac:dyDescent="0.25">
      <c r="A57" s="110" t="s">
        <v>106</v>
      </c>
      <c r="B57" s="111" t="s">
        <v>274</v>
      </c>
      <c r="C57" s="112">
        <v>72000</v>
      </c>
      <c r="D57" s="112" t="s">
        <v>321</v>
      </c>
      <c r="E57" s="113">
        <f t="shared" si="8"/>
        <v>0</v>
      </c>
      <c r="F57" s="114" t="s">
        <v>321</v>
      </c>
      <c r="G57" s="113">
        <f t="shared" si="13"/>
        <v>0</v>
      </c>
      <c r="H57" s="114" t="s">
        <v>321</v>
      </c>
      <c r="I57" s="113">
        <f t="shared" si="13"/>
        <v>0</v>
      </c>
      <c r="J57" s="114">
        <v>72000</v>
      </c>
      <c r="K57" s="113">
        <f t="shared" si="13"/>
        <v>0</v>
      </c>
      <c r="L57" s="115">
        <v>72000</v>
      </c>
      <c r="M57" s="74"/>
      <c r="N57" s="115">
        <v>72000</v>
      </c>
      <c r="O57" s="113">
        <f t="shared" si="6"/>
        <v>0</v>
      </c>
      <c r="P57" s="63">
        <v>72000</v>
      </c>
      <c r="Q57" s="70">
        <f t="shared" si="14"/>
        <v>0</v>
      </c>
      <c r="R57" s="114">
        <v>72000</v>
      </c>
      <c r="S57" s="113">
        <f t="shared" si="9"/>
        <v>0</v>
      </c>
      <c r="T57" s="114">
        <v>68399.899999999994</v>
      </c>
      <c r="U57" s="113">
        <f t="shared" si="13"/>
        <v>-3600.1000000000058</v>
      </c>
      <c r="V57" s="95">
        <f t="shared" si="10"/>
        <v>68399.899999999994</v>
      </c>
      <c r="W57" s="53">
        <f t="shared" si="11"/>
        <v>0</v>
      </c>
    </row>
    <row r="58" spans="1:23" x14ac:dyDescent="0.25">
      <c r="A58" s="110" t="s">
        <v>108</v>
      </c>
      <c r="B58" s="111" t="s">
        <v>275</v>
      </c>
      <c r="C58" s="116">
        <v>154722</v>
      </c>
      <c r="D58" s="112" t="s">
        <v>322</v>
      </c>
      <c r="E58" s="113">
        <f t="shared" si="8"/>
        <v>8223</v>
      </c>
      <c r="F58" s="114" t="s">
        <v>358</v>
      </c>
      <c r="G58" s="113">
        <f t="shared" si="13"/>
        <v>3186</v>
      </c>
      <c r="H58" s="114" t="s">
        <v>358</v>
      </c>
      <c r="I58" s="113">
        <f t="shared" si="13"/>
        <v>0</v>
      </c>
      <c r="J58" s="114">
        <v>166131</v>
      </c>
      <c r="K58" s="113">
        <f t="shared" si="13"/>
        <v>0</v>
      </c>
      <c r="L58" s="115">
        <v>213302</v>
      </c>
      <c r="M58" s="74"/>
      <c r="N58" s="115">
        <v>213302</v>
      </c>
      <c r="O58" s="113">
        <f t="shared" si="6"/>
        <v>47171</v>
      </c>
      <c r="P58" s="63">
        <v>208827.9</v>
      </c>
      <c r="Q58" s="70">
        <f t="shared" si="14"/>
        <v>-4474.1000000000058</v>
      </c>
      <c r="R58" s="114">
        <v>207674.9</v>
      </c>
      <c r="S58" s="113">
        <f t="shared" si="9"/>
        <v>-1153</v>
      </c>
      <c r="T58" s="114">
        <v>205740.79999999999</v>
      </c>
      <c r="U58" s="113">
        <f t="shared" si="13"/>
        <v>-1934.1000000000058</v>
      </c>
      <c r="V58" s="95">
        <f t="shared" si="10"/>
        <v>205740.79999999999</v>
      </c>
      <c r="W58" s="53">
        <f t="shared" si="11"/>
        <v>0</v>
      </c>
    </row>
    <row r="59" spans="1:23" x14ac:dyDescent="0.25">
      <c r="A59" s="110" t="s">
        <v>114</v>
      </c>
      <c r="B59" s="111" t="s">
        <v>276</v>
      </c>
      <c r="C59" s="116">
        <v>113203</v>
      </c>
      <c r="D59" s="112" t="s">
        <v>323</v>
      </c>
      <c r="E59" s="113">
        <f t="shared" si="8"/>
        <v>63</v>
      </c>
      <c r="F59" s="114" t="s">
        <v>323</v>
      </c>
      <c r="G59" s="113">
        <f t="shared" si="13"/>
        <v>0</v>
      </c>
      <c r="H59" s="114" t="s">
        <v>375</v>
      </c>
      <c r="I59" s="113">
        <f t="shared" si="13"/>
        <v>700</v>
      </c>
      <c r="J59" s="114">
        <v>113966</v>
      </c>
      <c r="K59" s="113">
        <f t="shared" si="13"/>
        <v>0</v>
      </c>
      <c r="L59" s="115">
        <v>113966</v>
      </c>
      <c r="M59" s="74"/>
      <c r="N59" s="115">
        <v>113966</v>
      </c>
      <c r="O59" s="113">
        <f t="shared" si="6"/>
        <v>0</v>
      </c>
      <c r="P59" s="63">
        <v>118190.5</v>
      </c>
      <c r="Q59" s="70">
        <f t="shared" si="14"/>
        <v>4224.5</v>
      </c>
      <c r="R59" s="114">
        <v>118190.5</v>
      </c>
      <c r="S59" s="113">
        <f t="shared" si="9"/>
        <v>0</v>
      </c>
      <c r="T59" s="114">
        <v>124537.29999999999</v>
      </c>
      <c r="U59" s="113">
        <f t="shared" si="13"/>
        <v>6346.7999999999884</v>
      </c>
      <c r="V59" s="95">
        <f t="shared" si="10"/>
        <v>124537.29999999999</v>
      </c>
      <c r="W59" s="53">
        <f t="shared" si="11"/>
        <v>0</v>
      </c>
    </row>
    <row r="60" spans="1:23" s="55" customFormat="1" x14ac:dyDescent="0.25">
      <c r="A60" s="104" t="s">
        <v>116</v>
      </c>
      <c r="B60" s="105" t="s">
        <v>277</v>
      </c>
      <c r="C60" s="106">
        <v>368902.1</v>
      </c>
      <c r="D60" s="106" t="s">
        <v>324</v>
      </c>
      <c r="E60" s="107">
        <f t="shared" si="8"/>
        <v>27047</v>
      </c>
      <c r="F60" s="68" t="s">
        <v>359</v>
      </c>
      <c r="G60" s="107">
        <f t="shared" si="13"/>
        <v>-847</v>
      </c>
      <c r="H60" s="68" t="s">
        <v>376</v>
      </c>
      <c r="I60" s="107">
        <f t="shared" si="13"/>
        <v>114955.30000000005</v>
      </c>
      <c r="J60" s="68">
        <v>510057.4</v>
      </c>
      <c r="K60" s="107">
        <f t="shared" si="13"/>
        <v>0</v>
      </c>
      <c r="L60" s="108">
        <v>509567.44855999999</v>
      </c>
      <c r="M60" s="124"/>
      <c r="N60" s="108">
        <v>509567.44855999999</v>
      </c>
      <c r="O60" s="107">
        <f t="shared" si="6"/>
        <v>-489.95144000003347</v>
      </c>
      <c r="P60" s="61">
        <v>499434.8</v>
      </c>
      <c r="Q60" s="69">
        <f t="shared" si="14"/>
        <v>-10132.648560000001</v>
      </c>
      <c r="R60" s="68">
        <v>503676.8</v>
      </c>
      <c r="S60" s="107">
        <f t="shared" si="9"/>
        <v>4242</v>
      </c>
      <c r="T60" s="68">
        <v>464191.5</v>
      </c>
      <c r="U60" s="107">
        <f t="shared" si="13"/>
        <v>-39485.299999999988</v>
      </c>
      <c r="V60" s="109">
        <f t="shared" si="10"/>
        <v>464191.5</v>
      </c>
      <c r="W60" s="53">
        <f t="shared" si="11"/>
        <v>0</v>
      </c>
    </row>
    <row r="61" spans="1:23" x14ac:dyDescent="0.25">
      <c r="A61" s="110" t="s">
        <v>118</v>
      </c>
      <c r="B61" s="111" t="s">
        <v>278</v>
      </c>
      <c r="C61" s="112">
        <v>13560</v>
      </c>
      <c r="D61" s="112" t="s">
        <v>325</v>
      </c>
      <c r="E61" s="113">
        <f t="shared" si="8"/>
        <v>-2341</v>
      </c>
      <c r="F61" s="114" t="s">
        <v>325</v>
      </c>
      <c r="G61" s="113">
        <f t="shared" si="13"/>
        <v>0</v>
      </c>
      <c r="H61" s="114" t="s">
        <v>377</v>
      </c>
      <c r="I61" s="113">
        <f t="shared" si="13"/>
        <v>3180</v>
      </c>
      <c r="J61" s="114">
        <v>14399</v>
      </c>
      <c r="K61" s="113">
        <f t="shared" si="13"/>
        <v>0</v>
      </c>
      <c r="L61" s="115">
        <v>15903</v>
      </c>
      <c r="M61" s="74"/>
      <c r="N61" s="115">
        <v>15903</v>
      </c>
      <c r="O61" s="113">
        <f t="shared" si="6"/>
        <v>1504</v>
      </c>
      <c r="P61" s="63">
        <v>20233</v>
      </c>
      <c r="Q61" s="70">
        <f t="shared" si="14"/>
        <v>4330</v>
      </c>
      <c r="R61" s="114">
        <v>20233</v>
      </c>
      <c r="S61" s="113">
        <f t="shared" si="9"/>
        <v>0</v>
      </c>
      <c r="T61" s="114">
        <v>18875.5</v>
      </c>
      <c r="U61" s="113">
        <f t="shared" si="13"/>
        <v>-1357.5</v>
      </c>
      <c r="V61" s="95">
        <f t="shared" si="10"/>
        <v>18875.5</v>
      </c>
      <c r="W61" s="53">
        <f t="shared" si="11"/>
        <v>0</v>
      </c>
    </row>
    <row r="62" spans="1:23" x14ac:dyDescent="0.25">
      <c r="A62" s="110" t="s">
        <v>120</v>
      </c>
      <c r="B62" s="111" t="s">
        <v>279</v>
      </c>
      <c r="C62" s="112">
        <v>12266</v>
      </c>
      <c r="D62" s="112" t="s">
        <v>326</v>
      </c>
      <c r="E62" s="113">
        <f t="shared" si="8"/>
        <v>0</v>
      </c>
      <c r="F62" s="114" t="s">
        <v>326</v>
      </c>
      <c r="G62" s="113">
        <f t="shared" si="13"/>
        <v>0</v>
      </c>
      <c r="H62" s="114" t="s">
        <v>326</v>
      </c>
      <c r="I62" s="113">
        <f t="shared" si="13"/>
        <v>0</v>
      </c>
      <c r="J62" s="114">
        <v>12266</v>
      </c>
      <c r="K62" s="113">
        <f t="shared" si="13"/>
        <v>0</v>
      </c>
      <c r="L62" s="115">
        <v>12061</v>
      </c>
      <c r="M62" s="74"/>
      <c r="N62" s="115">
        <v>12061</v>
      </c>
      <c r="O62" s="113">
        <f t="shared" si="6"/>
        <v>-205</v>
      </c>
      <c r="P62" s="63">
        <v>10935</v>
      </c>
      <c r="Q62" s="70">
        <f t="shared" si="14"/>
        <v>-1126</v>
      </c>
      <c r="R62" s="114">
        <v>10924</v>
      </c>
      <c r="S62" s="113">
        <f t="shared" si="9"/>
        <v>-11</v>
      </c>
      <c r="T62" s="114">
        <v>3959.6</v>
      </c>
      <c r="U62" s="113">
        <f t="shared" si="13"/>
        <v>-6964.4</v>
      </c>
      <c r="V62" s="95">
        <f t="shared" si="10"/>
        <v>3959.6000000000004</v>
      </c>
      <c r="W62" s="53">
        <f t="shared" si="11"/>
        <v>0</v>
      </c>
    </row>
    <row r="63" spans="1:23" x14ac:dyDescent="0.25">
      <c r="A63" s="110" t="s">
        <v>122</v>
      </c>
      <c r="B63" s="111" t="s">
        <v>280</v>
      </c>
      <c r="C63" s="112">
        <v>300592.09999999998</v>
      </c>
      <c r="D63" s="112" t="s">
        <v>327</v>
      </c>
      <c r="E63" s="113">
        <f t="shared" si="8"/>
        <v>29388</v>
      </c>
      <c r="F63" s="114" t="s">
        <v>360</v>
      </c>
      <c r="G63" s="113">
        <f t="shared" si="13"/>
        <v>-847</v>
      </c>
      <c r="H63" s="114" t="s">
        <v>378</v>
      </c>
      <c r="I63" s="113">
        <f t="shared" si="13"/>
        <v>111625.30000000005</v>
      </c>
      <c r="J63" s="114">
        <v>440758.4</v>
      </c>
      <c r="K63" s="113">
        <f t="shared" si="13"/>
        <v>0</v>
      </c>
      <c r="L63" s="115">
        <v>438969.44855999999</v>
      </c>
      <c r="M63" s="74"/>
      <c r="N63" s="115">
        <v>438969.44855999999</v>
      </c>
      <c r="O63" s="113">
        <f t="shared" si="6"/>
        <v>-1788.9514400000335</v>
      </c>
      <c r="P63" s="63">
        <v>422252.79999999999</v>
      </c>
      <c r="Q63" s="70">
        <f t="shared" si="14"/>
        <v>-16716.648560000001</v>
      </c>
      <c r="R63" s="114">
        <v>425305.8</v>
      </c>
      <c r="S63" s="113">
        <f t="shared" si="9"/>
        <v>3053</v>
      </c>
      <c r="T63" s="114">
        <v>397121</v>
      </c>
      <c r="U63" s="113">
        <f t="shared" si="13"/>
        <v>-28184.799999999988</v>
      </c>
      <c r="V63" s="95">
        <f t="shared" si="10"/>
        <v>397121</v>
      </c>
      <c r="W63" s="53">
        <f t="shared" si="11"/>
        <v>0</v>
      </c>
    </row>
    <row r="64" spans="1:23" x14ac:dyDescent="0.25">
      <c r="A64" s="110" t="s">
        <v>124</v>
      </c>
      <c r="B64" s="111" t="s">
        <v>281</v>
      </c>
      <c r="C64" s="112">
        <v>42484</v>
      </c>
      <c r="D64" s="112" t="s">
        <v>328</v>
      </c>
      <c r="E64" s="113">
        <f t="shared" si="8"/>
        <v>0</v>
      </c>
      <c r="F64" s="114" t="s">
        <v>328</v>
      </c>
      <c r="G64" s="113">
        <f t="shared" si="13"/>
        <v>0</v>
      </c>
      <c r="H64" s="114" t="s">
        <v>379</v>
      </c>
      <c r="I64" s="113">
        <f t="shared" si="13"/>
        <v>150</v>
      </c>
      <c r="J64" s="114">
        <v>42634</v>
      </c>
      <c r="K64" s="113">
        <f t="shared" si="13"/>
        <v>0</v>
      </c>
      <c r="L64" s="115">
        <v>42634</v>
      </c>
      <c r="M64" s="74"/>
      <c r="N64" s="115">
        <v>42634</v>
      </c>
      <c r="O64" s="113">
        <f t="shared" si="6"/>
        <v>0</v>
      </c>
      <c r="P64" s="63">
        <v>46014</v>
      </c>
      <c r="Q64" s="70">
        <f t="shared" si="14"/>
        <v>3380</v>
      </c>
      <c r="R64" s="114">
        <v>47214</v>
      </c>
      <c r="S64" s="113">
        <f t="shared" si="9"/>
        <v>1200</v>
      </c>
      <c r="T64" s="114">
        <v>44235.4</v>
      </c>
      <c r="U64" s="113">
        <f t="shared" si="13"/>
        <v>-2978.5999999999985</v>
      </c>
      <c r="V64" s="95">
        <f t="shared" si="10"/>
        <v>44235.4</v>
      </c>
      <c r="W64" s="53">
        <f t="shared" si="11"/>
        <v>0</v>
      </c>
    </row>
    <row r="65" spans="1:23" s="55" customFormat="1" x14ac:dyDescent="0.25">
      <c r="A65" s="104" t="s">
        <v>126</v>
      </c>
      <c r="B65" s="105" t="s">
        <v>282</v>
      </c>
      <c r="C65" s="106">
        <v>2700</v>
      </c>
      <c r="D65" s="106" t="s">
        <v>329</v>
      </c>
      <c r="E65" s="107">
        <f t="shared" si="8"/>
        <v>0</v>
      </c>
      <c r="F65" s="68" t="s">
        <v>329</v>
      </c>
      <c r="G65" s="107">
        <f t="shared" si="13"/>
        <v>0</v>
      </c>
      <c r="H65" s="68" t="s">
        <v>329</v>
      </c>
      <c r="I65" s="107">
        <f t="shared" si="13"/>
        <v>0</v>
      </c>
      <c r="J65" s="68">
        <v>2700</v>
      </c>
      <c r="K65" s="107">
        <f t="shared" si="13"/>
        <v>0</v>
      </c>
      <c r="L65" s="108">
        <v>1200</v>
      </c>
      <c r="M65" s="124"/>
      <c r="N65" s="108">
        <v>1200</v>
      </c>
      <c r="O65" s="107">
        <f t="shared" si="6"/>
        <v>-1500</v>
      </c>
      <c r="P65" s="72"/>
      <c r="Q65" s="69">
        <f t="shared" si="14"/>
        <v>-1200</v>
      </c>
      <c r="R65" s="109"/>
      <c r="S65" s="107">
        <f t="shared" si="9"/>
        <v>0</v>
      </c>
      <c r="T65" s="109"/>
      <c r="U65" s="107">
        <f t="shared" si="13"/>
        <v>0</v>
      </c>
      <c r="V65" s="109">
        <f t="shared" si="10"/>
        <v>0</v>
      </c>
      <c r="W65" s="53">
        <f t="shared" si="11"/>
        <v>0</v>
      </c>
    </row>
    <row r="66" spans="1:23" ht="31.5" x14ac:dyDescent="0.25">
      <c r="A66" s="110" t="s">
        <v>130</v>
      </c>
      <c r="B66" s="111" t="s">
        <v>283</v>
      </c>
      <c r="C66" s="112">
        <v>2700</v>
      </c>
      <c r="D66" s="112" t="s">
        <v>329</v>
      </c>
      <c r="E66" s="113">
        <f t="shared" si="8"/>
        <v>0</v>
      </c>
      <c r="F66" s="114" t="s">
        <v>329</v>
      </c>
      <c r="G66" s="113">
        <f t="shared" si="13"/>
        <v>0</v>
      </c>
      <c r="H66" s="114" t="s">
        <v>329</v>
      </c>
      <c r="I66" s="113">
        <f t="shared" si="13"/>
        <v>0</v>
      </c>
      <c r="J66" s="114">
        <v>2700</v>
      </c>
      <c r="K66" s="113">
        <f t="shared" si="13"/>
        <v>0</v>
      </c>
      <c r="L66" s="115">
        <v>1200</v>
      </c>
      <c r="M66" s="74"/>
      <c r="N66" s="115">
        <v>1200</v>
      </c>
      <c r="O66" s="113">
        <f t="shared" si="6"/>
        <v>-1500</v>
      </c>
      <c r="P66" s="74"/>
      <c r="Q66" s="70">
        <f t="shared" si="14"/>
        <v>-1200</v>
      </c>
      <c r="R66" s="95"/>
      <c r="S66" s="113">
        <f t="shared" si="9"/>
        <v>0</v>
      </c>
      <c r="T66" s="95"/>
      <c r="U66" s="113">
        <f t="shared" si="13"/>
        <v>0</v>
      </c>
      <c r="V66" s="95">
        <f t="shared" si="10"/>
        <v>0</v>
      </c>
      <c r="W66" s="53">
        <f t="shared" si="11"/>
        <v>0</v>
      </c>
    </row>
    <row r="67" spans="1:23" s="55" customFormat="1" x14ac:dyDescent="0.25">
      <c r="A67" s="104" t="s">
        <v>134</v>
      </c>
      <c r="B67" s="105" t="s">
        <v>284</v>
      </c>
      <c r="C67" s="119">
        <v>1836472.6000000003</v>
      </c>
      <c r="D67" s="106" t="s">
        <v>330</v>
      </c>
      <c r="E67" s="107">
        <f t="shared" si="8"/>
        <v>-20027.400000000373</v>
      </c>
      <c r="F67" s="68" t="s">
        <v>361</v>
      </c>
      <c r="G67" s="107">
        <f t="shared" si="13"/>
        <v>1231</v>
      </c>
      <c r="H67" s="68" t="s">
        <v>361</v>
      </c>
      <c r="I67" s="107">
        <f t="shared" si="13"/>
        <v>0</v>
      </c>
      <c r="J67" s="68">
        <v>1821391.5</v>
      </c>
      <c r="K67" s="107">
        <f t="shared" si="13"/>
        <v>3715.3000000000466</v>
      </c>
      <c r="L67" s="108">
        <v>1841562.5</v>
      </c>
      <c r="M67" s="124"/>
      <c r="N67" s="108">
        <v>1841562.5</v>
      </c>
      <c r="O67" s="107">
        <f t="shared" si="6"/>
        <v>20171</v>
      </c>
      <c r="P67" s="61">
        <v>2012080.2</v>
      </c>
      <c r="Q67" s="69">
        <f t="shared" si="14"/>
        <v>170517.69999999995</v>
      </c>
      <c r="R67" s="68">
        <v>2006140.4</v>
      </c>
      <c r="S67" s="107">
        <f t="shared" si="9"/>
        <v>-5939.8000000000466</v>
      </c>
      <c r="T67" s="68">
        <v>1978422.7999999996</v>
      </c>
      <c r="U67" s="107">
        <f t="shared" si="13"/>
        <v>-27717.600000000326</v>
      </c>
      <c r="V67" s="109">
        <f t="shared" si="10"/>
        <v>1978422.7999999996</v>
      </c>
      <c r="W67" s="53">
        <f t="shared" si="11"/>
        <v>0</v>
      </c>
    </row>
    <row r="68" spans="1:23" x14ac:dyDescent="0.25">
      <c r="A68" s="110" t="s">
        <v>136</v>
      </c>
      <c r="B68" s="111" t="s">
        <v>285</v>
      </c>
      <c r="C68" s="112">
        <v>837863.3</v>
      </c>
      <c r="D68" s="112" t="s">
        <v>331</v>
      </c>
      <c r="E68" s="113">
        <f t="shared" si="8"/>
        <v>-37111.400000000023</v>
      </c>
      <c r="F68" s="114" t="s">
        <v>362</v>
      </c>
      <c r="G68" s="113">
        <f t="shared" si="13"/>
        <v>-5045</v>
      </c>
      <c r="H68" s="114" t="s">
        <v>362</v>
      </c>
      <c r="I68" s="113">
        <f t="shared" si="13"/>
        <v>0</v>
      </c>
      <c r="J68" s="114">
        <v>795887</v>
      </c>
      <c r="K68" s="113">
        <f t="shared" si="13"/>
        <v>180.09999999997672</v>
      </c>
      <c r="L68" s="115">
        <v>796204</v>
      </c>
      <c r="M68" s="74"/>
      <c r="N68" s="115">
        <v>796204</v>
      </c>
      <c r="O68" s="113">
        <f t="shared" si="6"/>
        <v>317</v>
      </c>
      <c r="P68" s="63">
        <v>920071.9</v>
      </c>
      <c r="Q68" s="70">
        <f t="shared" si="14"/>
        <v>123867.90000000002</v>
      </c>
      <c r="R68" s="114">
        <v>941113.9</v>
      </c>
      <c r="S68" s="113">
        <f t="shared" si="9"/>
        <v>21042</v>
      </c>
      <c r="T68" s="114">
        <v>933884.69999999984</v>
      </c>
      <c r="U68" s="113">
        <f t="shared" si="13"/>
        <v>-7229.2000000001863</v>
      </c>
      <c r="V68" s="95">
        <f t="shared" si="10"/>
        <v>933884.69999999984</v>
      </c>
      <c r="W68" s="53">
        <f t="shared" si="11"/>
        <v>0</v>
      </c>
    </row>
    <row r="69" spans="1:23" x14ac:dyDescent="0.25">
      <c r="A69" s="110" t="s">
        <v>138</v>
      </c>
      <c r="B69" s="111" t="s">
        <v>286</v>
      </c>
      <c r="C69" s="112">
        <v>696626.4</v>
      </c>
      <c r="D69" s="112" t="s">
        <v>332</v>
      </c>
      <c r="E69" s="113">
        <f t="shared" si="8"/>
        <v>12962</v>
      </c>
      <c r="F69" s="114" t="s">
        <v>363</v>
      </c>
      <c r="G69" s="113">
        <f t="shared" si="13"/>
        <v>4369</v>
      </c>
      <c r="H69" s="114" t="s">
        <v>380</v>
      </c>
      <c r="I69" s="113">
        <f t="shared" si="13"/>
        <v>-6</v>
      </c>
      <c r="J69" s="114">
        <v>717486.6</v>
      </c>
      <c r="K69" s="113">
        <f t="shared" si="13"/>
        <v>3535.1999999999534</v>
      </c>
      <c r="L69" s="115">
        <v>717481.6</v>
      </c>
      <c r="M69" s="74"/>
      <c r="N69" s="115">
        <v>717481.6</v>
      </c>
      <c r="O69" s="113">
        <f t="shared" si="6"/>
        <v>-5</v>
      </c>
      <c r="P69" s="63">
        <v>792740.4</v>
      </c>
      <c r="Q69" s="70">
        <f t="shared" si="14"/>
        <v>75258.800000000047</v>
      </c>
      <c r="R69" s="114">
        <v>796687.5</v>
      </c>
      <c r="S69" s="113">
        <f t="shared" si="9"/>
        <v>3947.0999999999767</v>
      </c>
      <c r="T69" s="114">
        <v>787670.19999999984</v>
      </c>
      <c r="U69" s="113">
        <f t="shared" si="13"/>
        <v>-9017.300000000163</v>
      </c>
      <c r="V69" s="95">
        <f t="shared" si="10"/>
        <v>787670.19999999984</v>
      </c>
      <c r="W69" s="53">
        <f t="shared" si="11"/>
        <v>0</v>
      </c>
    </row>
    <row r="70" spans="1:23" x14ac:dyDescent="0.25">
      <c r="A70" s="42" t="s">
        <v>242</v>
      </c>
      <c r="B70" s="111" t="s">
        <v>287</v>
      </c>
      <c r="C70" s="62">
        <v>190242.6</v>
      </c>
      <c r="D70" s="62" t="s">
        <v>333</v>
      </c>
      <c r="E70" s="70">
        <f t="shared" si="8"/>
        <v>2657</v>
      </c>
      <c r="F70" s="63" t="s">
        <v>364</v>
      </c>
      <c r="G70" s="70">
        <f t="shared" si="13"/>
        <v>1694</v>
      </c>
      <c r="H70" s="63" t="s">
        <v>381</v>
      </c>
      <c r="I70" s="70">
        <f t="shared" si="13"/>
        <v>6</v>
      </c>
      <c r="J70" s="63">
        <v>194599.6</v>
      </c>
      <c r="K70" s="70">
        <f t="shared" si="13"/>
        <v>0</v>
      </c>
      <c r="L70" s="73">
        <v>214946.6</v>
      </c>
      <c r="M70" s="74"/>
      <c r="N70" s="73">
        <v>214946.6</v>
      </c>
      <c r="O70" s="70">
        <f t="shared" si="6"/>
        <v>20347</v>
      </c>
      <c r="P70" s="63">
        <v>201351.7</v>
      </c>
      <c r="Q70" s="70">
        <f t="shared" si="14"/>
        <v>-13594.899999999994</v>
      </c>
      <c r="R70" s="63">
        <v>173272.2</v>
      </c>
      <c r="S70" s="70">
        <f t="shared" si="9"/>
        <v>-28079.5</v>
      </c>
      <c r="T70" s="63">
        <v>169587.4</v>
      </c>
      <c r="U70" s="70">
        <f t="shared" si="13"/>
        <v>-3684.8000000000175</v>
      </c>
      <c r="V70" s="74">
        <f t="shared" si="10"/>
        <v>169587.4</v>
      </c>
      <c r="W70" s="53">
        <f t="shared" si="11"/>
        <v>0</v>
      </c>
    </row>
    <row r="71" spans="1:23" ht="31.5" x14ac:dyDescent="0.25">
      <c r="A71" s="42" t="s">
        <v>142</v>
      </c>
      <c r="B71" s="111" t="s">
        <v>288</v>
      </c>
      <c r="C71" s="62">
        <v>500</v>
      </c>
      <c r="D71" s="62" t="s">
        <v>334</v>
      </c>
      <c r="E71" s="70">
        <f t="shared" si="8"/>
        <v>5</v>
      </c>
      <c r="F71" s="63" t="s">
        <v>334</v>
      </c>
      <c r="G71" s="70">
        <f t="shared" si="13"/>
        <v>0</v>
      </c>
      <c r="H71" s="63" t="s">
        <v>334</v>
      </c>
      <c r="I71" s="70">
        <f t="shared" si="13"/>
        <v>0</v>
      </c>
      <c r="J71" s="63">
        <v>505</v>
      </c>
      <c r="K71" s="70">
        <f t="shared" si="13"/>
        <v>0</v>
      </c>
      <c r="L71" s="73">
        <v>505</v>
      </c>
      <c r="M71" s="74"/>
      <c r="N71" s="73">
        <v>505</v>
      </c>
      <c r="O71" s="70">
        <f t="shared" si="6"/>
        <v>0</v>
      </c>
      <c r="P71" s="63">
        <v>505</v>
      </c>
      <c r="Q71" s="70">
        <f t="shared" si="14"/>
        <v>0</v>
      </c>
      <c r="R71" s="63">
        <v>505</v>
      </c>
      <c r="S71" s="70">
        <f t="shared" si="9"/>
        <v>0</v>
      </c>
      <c r="T71" s="63">
        <v>628</v>
      </c>
      <c r="U71" s="70">
        <f t="shared" si="13"/>
        <v>123</v>
      </c>
      <c r="V71" s="74">
        <f t="shared" si="10"/>
        <v>628</v>
      </c>
      <c r="W71" s="53">
        <f t="shared" si="11"/>
        <v>0</v>
      </c>
    </row>
    <row r="72" spans="1:23" x14ac:dyDescent="0.25">
      <c r="A72" s="42" t="s">
        <v>243</v>
      </c>
      <c r="B72" s="111" t="s">
        <v>289</v>
      </c>
      <c r="C72" s="62">
        <v>60548.3</v>
      </c>
      <c r="D72" s="62" t="s">
        <v>335</v>
      </c>
      <c r="E72" s="70">
        <f t="shared" si="8"/>
        <v>71</v>
      </c>
      <c r="F72" s="63" t="s">
        <v>365</v>
      </c>
      <c r="G72" s="70">
        <f t="shared" si="13"/>
        <v>213</v>
      </c>
      <c r="H72" s="63" t="s">
        <v>365</v>
      </c>
      <c r="I72" s="70">
        <f t="shared" si="13"/>
        <v>0</v>
      </c>
      <c r="J72" s="63">
        <v>60832.3</v>
      </c>
      <c r="K72" s="70">
        <f t="shared" si="13"/>
        <v>0</v>
      </c>
      <c r="L72" s="73">
        <v>60344.3</v>
      </c>
      <c r="M72" s="74"/>
      <c r="N72" s="73">
        <v>60344.3</v>
      </c>
      <c r="O72" s="70">
        <f t="shared" si="6"/>
        <v>-488</v>
      </c>
      <c r="P72" s="63">
        <v>45330.3</v>
      </c>
      <c r="Q72" s="70">
        <f t="shared" si="14"/>
        <v>-15014</v>
      </c>
      <c r="R72" s="63">
        <v>42271.3</v>
      </c>
      <c r="S72" s="70">
        <f t="shared" si="9"/>
        <v>-3059</v>
      </c>
      <c r="T72" s="63">
        <v>37779</v>
      </c>
      <c r="U72" s="70">
        <f t="shared" si="13"/>
        <v>-4492.3000000000029</v>
      </c>
      <c r="V72" s="74">
        <f t="shared" si="10"/>
        <v>37779</v>
      </c>
      <c r="W72" s="53">
        <f t="shared" si="11"/>
        <v>0</v>
      </c>
    </row>
    <row r="73" spans="1:23" x14ac:dyDescent="0.25">
      <c r="A73" s="42" t="s">
        <v>150</v>
      </c>
      <c r="B73" s="111" t="s">
        <v>290</v>
      </c>
      <c r="C73" s="62">
        <v>50692</v>
      </c>
      <c r="D73" s="62" t="s">
        <v>336</v>
      </c>
      <c r="E73" s="70">
        <f t="shared" si="8"/>
        <v>1389</v>
      </c>
      <c r="F73" s="63" t="s">
        <v>336</v>
      </c>
      <c r="G73" s="70">
        <f t="shared" si="13"/>
        <v>0</v>
      </c>
      <c r="H73" s="63" t="s">
        <v>336</v>
      </c>
      <c r="I73" s="70">
        <f t="shared" si="13"/>
        <v>0</v>
      </c>
      <c r="J73" s="63">
        <v>52081</v>
      </c>
      <c r="K73" s="70">
        <f t="shared" si="13"/>
        <v>0</v>
      </c>
      <c r="L73" s="73">
        <v>52081</v>
      </c>
      <c r="M73" s="74"/>
      <c r="N73" s="73">
        <v>52081</v>
      </c>
      <c r="O73" s="70">
        <f t="shared" si="6"/>
        <v>0</v>
      </c>
      <c r="P73" s="63">
        <v>52081</v>
      </c>
      <c r="Q73" s="70">
        <f t="shared" si="14"/>
        <v>0</v>
      </c>
      <c r="R73" s="63">
        <v>52290.5</v>
      </c>
      <c r="S73" s="70">
        <f t="shared" si="9"/>
        <v>209.5</v>
      </c>
      <c r="T73" s="63">
        <v>48873.500000000007</v>
      </c>
      <c r="U73" s="70">
        <f t="shared" si="13"/>
        <v>-3416.9999999999927</v>
      </c>
      <c r="V73" s="74">
        <f t="shared" si="10"/>
        <v>48873.500000000007</v>
      </c>
      <c r="W73" s="53">
        <f t="shared" si="11"/>
        <v>0</v>
      </c>
    </row>
    <row r="74" spans="1:23" s="55" customFormat="1" x14ac:dyDescent="0.25">
      <c r="A74" s="44" t="s">
        <v>152</v>
      </c>
      <c r="B74" s="105" t="s">
        <v>291</v>
      </c>
      <c r="C74" s="64">
        <v>69508.5</v>
      </c>
      <c r="D74" s="60" t="s">
        <v>337</v>
      </c>
      <c r="E74" s="69">
        <f t="shared" si="8"/>
        <v>3777.3999999999942</v>
      </c>
      <c r="F74" s="61" t="s">
        <v>366</v>
      </c>
      <c r="G74" s="69">
        <f t="shared" si="13"/>
        <v>-575</v>
      </c>
      <c r="H74" s="61" t="s">
        <v>382</v>
      </c>
      <c r="I74" s="69">
        <f t="shared" si="13"/>
        <v>3000</v>
      </c>
      <c r="J74" s="61">
        <v>71995.600000000006</v>
      </c>
      <c r="K74" s="69">
        <f t="shared" si="13"/>
        <v>-3715.2999999999884</v>
      </c>
      <c r="L74" s="71">
        <v>71933.5</v>
      </c>
      <c r="M74" s="124"/>
      <c r="N74" s="71">
        <v>71933.5</v>
      </c>
      <c r="O74" s="69">
        <f t="shared" si="6"/>
        <v>-62.100000000005821</v>
      </c>
      <c r="P74" s="61">
        <v>72119.199999999997</v>
      </c>
      <c r="Q74" s="69">
        <f t="shared" si="14"/>
        <v>185.69999999999709</v>
      </c>
      <c r="R74" s="61">
        <v>72119.199999999997</v>
      </c>
      <c r="S74" s="69">
        <f t="shared" si="9"/>
        <v>0</v>
      </c>
      <c r="T74" s="61">
        <v>66527.900000000009</v>
      </c>
      <c r="U74" s="69">
        <f t="shared" si="13"/>
        <v>-5591.2999999999884</v>
      </c>
      <c r="V74" s="72">
        <f t="shared" si="10"/>
        <v>66527.900000000009</v>
      </c>
      <c r="W74" s="53">
        <f t="shared" si="11"/>
        <v>0</v>
      </c>
    </row>
    <row r="75" spans="1:23" x14ac:dyDescent="0.25">
      <c r="A75" s="42" t="s">
        <v>154</v>
      </c>
      <c r="B75" s="111" t="s">
        <v>292</v>
      </c>
      <c r="C75" s="62">
        <v>64125.5</v>
      </c>
      <c r="D75" s="62" t="s">
        <v>338</v>
      </c>
      <c r="E75" s="70">
        <f t="shared" si="8"/>
        <v>3777.3999999999942</v>
      </c>
      <c r="F75" s="63" t="s">
        <v>367</v>
      </c>
      <c r="G75" s="70">
        <f t="shared" si="13"/>
        <v>-575</v>
      </c>
      <c r="H75" s="63" t="s">
        <v>383</v>
      </c>
      <c r="I75" s="70">
        <f t="shared" si="13"/>
        <v>3000</v>
      </c>
      <c r="J75" s="63">
        <v>66612.600000000006</v>
      </c>
      <c r="K75" s="70">
        <f t="shared" si="13"/>
        <v>-3715.2999999999884</v>
      </c>
      <c r="L75" s="73">
        <v>66550.5</v>
      </c>
      <c r="M75" s="74"/>
      <c r="N75" s="73">
        <v>66550.5</v>
      </c>
      <c r="O75" s="70">
        <f t="shared" si="6"/>
        <v>-62.100000000005821</v>
      </c>
      <c r="P75" s="63">
        <v>66736.2</v>
      </c>
      <c r="Q75" s="70">
        <f t="shared" si="14"/>
        <v>185.69999999999709</v>
      </c>
      <c r="R75" s="63">
        <v>66736.2</v>
      </c>
      <c r="S75" s="70">
        <f t="shared" si="9"/>
        <v>0</v>
      </c>
      <c r="T75" s="63">
        <v>60665.500000000015</v>
      </c>
      <c r="U75" s="70">
        <f t="shared" si="13"/>
        <v>-6070.6999999999825</v>
      </c>
      <c r="V75" s="74">
        <f t="shared" si="10"/>
        <v>60665.500000000015</v>
      </c>
      <c r="W75" s="53">
        <f t="shared" si="11"/>
        <v>0</v>
      </c>
    </row>
    <row r="76" spans="1:23" x14ac:dyDescent="0.25">
      <c r="A76" s="42" t="s">
        <v>158</v>
      </c>
      <c r="B76" s="111" t="s">
        <v>293</v>
      </c>
      <c r="C76" s="62">
        <v>5383</v>
      </c>
      <c r="D76" s="62" t="s">
        <v>339</v>
      </c>
      <c r="E76" s="70">
        <f t="shared" si="8"/>
        <v>0</v>
      </c>
      <c r="F76" s="63" t="s">
        <v>339</v>
      </c>
      <c r="G76" s="70">
        <f t="shared" si="13"/>
        <v>0</v>
      </c>
      <c r="H76" s="63" t="s">
        <v>339</v>
      </c>
      <c r="I76" s="70">
        <f t="shared" si="13"/>
        <v>0</v>
      </c>
      <c r="J76" s="63">
        <v>5383</v>
      </c>
      <c r="K76" s="70">
        <f t="shared" si="13"/>
        <v>0</v>
      </c>
      <c r="L76" s="73">
        <v>5383</v>
      </c>
      <c r="M76" s="74"/>
      <c r="N76" s="73">
        <v>5383</v>
      </c>
      <c r="O76" s="70">
        <f t="shared" si="6"/>
        <v>0</v>
      </c>
      <c r="P76" s="63">
        <v>5383</v>
      </c>
      <c r="Q76" s="70">
        <f t="shared" si="14"/>
        <v>0</v>
      </c>
      <c r="R76" s="63">
        <v>5383</v>
      </c>
      <c r="S76" s="70">
        <f t="shared" si="9"/>
        <v>0</v>
      </c>
      <c r="T76" s="63">
        <v>5862.4000000000005</v>
      </c>
      <c r="U76" s="70">
        <f t="shared" si="13"/>
        <v>479.40000000000055</v>
      </c>
      <c r="V76" s="74">
        <f t="shared" si="10"/>
        <v>5862.4000000000005</v>
      </c>
      <c r="W76" s="53">
        <f t="shared" si="11"/>
        <v>0</v>
      </c>
    </row>
    <row r="77" spans="1:23" s="55" customFormat="1" x14ac:dyDescent="0.25">
      <c r="A77" s="44" t="s">
        <v>175</v>
      </c>
      <c r="B77" s="105" t="s">
        <v>294</v>
      </c>
      <c r="C77" s="64">
        <v>134322.19999999998</v>
      </c>
      <c r="D77" s="60" t="s">
        <v>340</v>
      </c>
      <c r="E77" s="69">
        <f t="shared" si="8"/>
        <v>-5943.5999999999767</v>
      </c>
      <c r="F77" s="61" t="s">
        <v>340</v>
      </c>
      <c r="G77" s="69">
        <f t="shared" si="13"/>
        <v>0</v>
      </c>
      <c r="H77" s="61" t="s">
        <v>384</v>
      </c>
      <c r="I77" s="69">
        <f t="shared" si="13"/>
        <v>-13.600000000005821</v>
      </c>
      <c r="J77" s="61">
        <v>128365</v>
      </c>
      <c r="K77" s="69">
        <f t="shared" si="13"/>
        <v>0</v>
      </c>
      <c r="L77" s="71">
        <v>128976.765</v>
      </c>
      <c r="M77" s="124"/>
      <c r="N77" s="71">
        <v>128976.765</v>
      </c>
      <c r="O77" s="69">
        <f t="shared" si="6"/>
        <v>611.76499999999942</v>
      </c>
      <c r="P77" s="61">
        <v>117760.2</v>
      </c>
      <c r="Q77" s="69">
        <f t="shared" si="14"/>
        <v>-11216.565000000002</v>
      </c>
      <c r="R77" s="61">
        <v>115959.7</v>
      </c>
      <c r="S77" s="69">
        <f t="shared" si="9"/>
        <v>-1800.5</v>
      </c>
      <c r="T77" s="61">
        <v>112562.6</v>
      </c>
      <c r="U77" s="69">
        <f t="shared" si="13"/>
        <v>-3397.0999999999913</v>
      </c>
      <c r="V77" s="72">
        <f t="shared" si="10"/>
        <v>112562.6</v>
      </c>
      <c r="W77" s="53">
        <f t="shared" si="11"/>
        <v>0</v>
      </c>
    </row>
    <row r="78" spans="1:23" x14ac:dyDescent="0.25">
      <c r="A78" s="42" t="s">
        <v>177</v>
      </c>
      <c r="B78" s="111" t="s">
        <v>295</v>
      </c>
      <c r="C78" s="62">
        <v>1815</v>
      </c>
      <c r="D78" s="62" t="s">
        <v>341</v>
      </c>
      <c r="E78" s="70">
        <f t="shared" si="8"/>
        <v>0</v>
      </c>
      <c r="F78" s="63" t="s">
        <v>341</v>
      </c>
      <c r="G78" s="70">
        <f t="shared" si="13"/>
        <v>0</v>
      </c>
      <c r="H78" s="63" t="s">
        <v>341</v>
      </c>
      <c r="I78" s="70">
        <f t="shared" si="13"/>
        <v>0</v>
      </c>
      <c r="J78" s="63">
        <v>1815</v>
      </c>
      <c r="K78" s="70">
        <f t="shared" si="13"/>
        <v>0</v>
      </c>
      <c r="L78" s="73">
        <v>1815</v>
      </c>
      <c r="M78" s="74"/>
      <c r="N78" s="73">
        <v>1815</v>
      </c>
      <c r="O78" s="70">
        <f t="shared" si="6"/>
        <v>0</v>
      </c>
      <c r="P78" s="63">
        <v>2073.5</v>
      </c>
      <c r="Q78" s="70">
        <f t="shared" si="14"/>
        <v>258.5</v>
      </c>
      <c r="R78" s="63">
        <v>1774.5</v>
      </c>
      <c r="S78" s="70">
        <f t="shared" si="9"/>
        <v>-299</v>
      </c>
      <c r="T78" s="63">
        <v>1591.6</v>
      </c>
      <c r="U78" s="70">
        <f t="shared" si="13"/>
        <v>-182.90000000000009</v>
      </c>
      <c r="V78" s="74">
        <f t="shared" si="10"/>
        <v>1591.6</v>
      </c>
      <c r="W78" s="53">
        <f t="shared" si="11"/>
        <v>0</v>
      </c>
    </row>
    <row r="79" spans="1:23" x14ac:dyDescent="0.25">
      <c r="A79" s="42" t="s">
        <v>181</v>
      </c>
      <c r="B79" s="111" t="s">
        <v>296</v>
      </c>
      <c r="C79" s="62">
        <v>20655.2</v>
      </c>
      <c r="D79" s="62" t="s">
        <v>342</v>
      </c>
      <c r="E79" s="70">
        <f t="shared" si="8"/>
        <v>-5767</v>
      </c>
      <c r="F79" s="63" t="s">
        <v>342</v>
      </c>
      <c r="G79" s="70">
        <f t="shared" si="13"/>
        <v>0</v>
      </c>
      <c r="H79" s="63" t="s">
        <v>342</v>
      </c>
      <c r="I79" s="70">
        <f t="shared" si="13"/>
        <v>0</v>
      </c>
      <c r="J79" s="63">
        <v>14888.2</v>
      </c>
      <c r="K79" s="70">
        <f t="shared" si="13"/>
        <v>0</v>
      </c>
      <c r="L79" s="73">
        <v>15979.5</v>
      </c>
      <c r="M79" s="74"/>
      <c r="N79" s="73">
        <v>15979.5</v>
      </c>
      <c r="O79" s="70">
        <f t="shared" si="6"/>
        <v>1091.2999999999993</v>
      </c>
      <c r="P79" s="63">
        <v>12650.9</v>
      </c>
      <c r="Q79" s="70">
        <f t="shared" si="14"/>
        <v>-3328.6000000000004</v>
      </c>
      <c r="R79" s="63">
        <v>11149.4</v>
      </c>
      <c r="S79" s="70">
        <f t="shared" si="9"/>
        <v>-1501.5</v>
      </c>
      <c r="T79" s="63">
        <v>8990.6</v>
      </c>
      <c r="U79" s="70">
        <f t="shared" si="13"/>
        <v>-2158.7999999999993</v>
      </c>
      <c r="V79" s="74">
        <f t="shared" si="10"/>
        <v>8990.6</v>
      </c>
      <c r="W79" s="53">
        <f t="shared" si="11"/>
        <v>0</v>
      </c>
    </row>
    <row r="80" spans="1:23" x14ac:dyDescent="0.25">
      <c r="A80" s="42" t="s">
        <v>183</v>
      </c>
      <c r="B80" s="111" t="s">
        <v>297</v>
      </c>
      <c r="C80" s="62">
        <v>111851.99999999999</v>
      </c>
      <c r="D80" s="62" t="s">
        <v>343</v>
      </c>
      <c r="E80" s="70">
        <f t="shared" si="8"/>
        <v>-176.59999999999127</v>
      </c>
      <c r="F80" s="63" t="s">
        <v>343</v>
      </c>
      <c r="G80" s="70">
        <f t="shared" si="13"/>
        <v>0</v>
      </c>
      <c r="H80" s="63" t="s">
        <v>385</v>
      </c>
      <c r="I80" s="70">
        <f t="shared" si="13"/>
        <v>-13.599999999991269</v>
      </c>
      <c r="J80" s="63">
        <v>111661.8</v>
      </c>
      <c r="K80" s="70">
        <f t="shared" si="13"/>
        <v>0</v>
      </c>
      <c r="L80" s="73">
        <v>111182.265</v>
      </c>
      <c r="M80" s="74"/>
      <c r="N80" s="73">
        <v>111182.265</v>
      </c>
      <c r="O80" s="70">
        <f t="shared" si="6"/>
        <v>-479.53500000000349</v>
      </c>
      <c r="P80" s="63">
        <v>103035.8</v>
      </c>
      <c r="Q80" s="70">
        <f t="shared" si="14"/>
        <v>-8146.4649999999965</v>
      </c>
      <c r="R80" s="63">
        <v>103035.8</v>
      </c>
      <c r="S80" s="70">
        <f t="shared" si="9"/>
        <v>0</v>
      </c>
      <c r="T80" s="63">
        <v>101980.40000000001</v>
      </c>
      <c r="U80" s="70">
        <f t="shared" si="13"/>
        <v>-1055.3999999999942</v>
      </c>
      <c r="V80" s="74">
        <f t="shared" si="10"/>
        <v>101980.40000000001</v>
      </c>
      <c r="W80" s="53">
        <f t="shared" si="11"/>
        <v>0</v>
      </c>
    </row>
    <row r="81" spans="1:25" s="55" customFormat="1" x14ac:dyDescent="0.25">
      <c r="A81" s="44" t="s">
        <v>187</v>
      </c>
      <c r="B81" s="105" t="s">
        <v>298</v>
      </c>
      <c r="C81" s="60">
        <v>101050.6</v>
      </c>
      <c r="D81" s="60" t="s">
        <v>344</v>
      </c>
      <c r="E81" s="69">
        <f t="shared" si="8"/>
        <v>45</v>
      </c>
      <c r="F81" s="61" t="s">
        <v>344</v>
      </c>
      <c r="G81" s="69">
        <f t="shared" si="13"/>
        <v>0</v>
      </c>
      <c r="H81" s="61" t="s">
        <v>344</v>
      </c>
      <c r="I81" s="69">
        <f t="shared" si="13"/>
        <v>0</v>
      </c>
      <c r="J81" s="61">
        <v>101095.6</v>
      </c>
      <c r="K81" s="69">
        <f t="shared" si="13"/>
        <v>0</v>
      </c>
      <c r="L81" s="71">
        <v>101793.60000000001</v>
      </c>
      <c r="M81" s="124"/>
      <c r="N81" s="71">
        <v>101793.60000000001</v>
      </c>
      <c r="O81" s="69">
        <f t="shared" si="6"/>
        <v>698</v>
      </c>
      <c r="P81" s="61">
        <v>102679.3</v>
      </c>
      <c r="Q81" s="69">
        <f t="shared" si="14"/>
        <v>885.69999999999709</v>
      </c>
      <c r="R81" s="61">
        <v>102490.3</v>
      </c>
      <c r="S81" s="69">
        <f t="shared" si="9"/>
        <v>-189</v>
      </c>
      <c r="T81" s="61">
        <v>94144.7</v>
      </c>
      <c r="U81" s="69">
        <f t="shared" si="13"/>
        <v>-8345.6000000000058</v>
      </c>
      <c r="V81" s="72">
        <f t="shared" si="10"/>
        <v>94144.7</v>
      </c>
      <c r="W81" s="53">
        <f t="shared" si="11"/>
        <v>0</v>
      </c>
    </row>
    <row r="82" spans="1:25" x14ac:dyDescent="0.25">
      <c r="A82" s="42" t="s">
        <v>189</v>
      </c>
      <c r="B82" s="111" t="s">
        <v>299</v>
      </c>
      <c r="C82" s="62">
        <v>79388</v>
      </c>
      <c r="D82" s="62" t="s">
        <v>345</v>
      </c>
      <c r="E82" s="70">
        <f t="shared" si="8"/>
        <v>0</v>
      </c>
      <c r="F82" s="63" t="s">
        <v>345</v>
      </c>
      <c r="G82" s="70">
        <f t="shared" si="13"/>
        <v>0</v>
      </c>
      <c r="H82" s="63" t="s">
        <v>386</v>
      </c>
      <c r="I82" s="70">
        <f t="shared" si="13"/>
        <v>357</v>
      </c>
      <c r="J82" s="63">
        <v>79745</v>
      </c>
      <c r="K82" s="70">
        <f t="shared" si="13"/>
        <v>0</v>
      </c>
      <c r="L82" s="73">
        <v>80443</v>
      </c>
      <c r="M82" s="74"/>
      <c r="N82" s="73">
        <v>80443</v>
      </c>
      <c r="O82" s="70">
        <f t="shared" si="6"/>
        <v>698</v>
      </c>
      <c r="P82" s="63">
        <v>80451.399999999994</v>
      </c>
      <c r="Q82" s="70">
        <f t="shared" si="14"/>
        <v>8.3999999999941792</v>
      </c>
      <c r="R82" s="63">
        <v>79411.399999999994</v>
      </c>
      <c r="S82" s="70">
        <f t="shared" si="9"/>
        <v>-1040</v>
      </c>
      <c r="T82" s="63">
        <v>74456.399999999994</v>
      </c>
      <c r="U82" s="70">
        <f t="shared" si="13"/>
        <v>-4955</v>
      </c>
      <c r="V82" s="74">
        <f t="shared" si="10"/>
        <v>74456.399999999994</v>
      </c>
      <c r="W82" s="53">
        <f t="shared" si="11"/>
        <v>0</v>
      </c>
    </row>
    <row r="83" spans="1:25" x14ac:dyDescent="0.25">
      <c r="A83" s="42" t="s">
        <v>191</v>
      </c>
      <c r="B83" s="111" t="s">
        <v>300</v>
      </c>
      <c r="C83" s="62">
        <v>6309</v>
      </c>
      <c r="D83" s="62" t="s">
        <v>346</v>
      </c>
      <c r="E83" s="70">
        <f t="shared" si="8"/>
        <v>331.10000000000036</v>
      </c>
      <c r="F83" s="63" t="s">
        <v>346</v>
      </c>
      <c r="G83" s="70">
        <f t="shared" si="13"/>
        <v>0</v>
      </c>
      <c r="H83" s="63" t="s">
        <v>387</v>
      </c>
      <c r="I83" s="70">
        <f t="shared" si="13"/>
        <v>-357</v>
      </c>
      <c r="J83" s="63">
        <v>6283.1</v>
      </c>
      <c r="K83" s="70">
        <f t="shared" si="13"/>
        <v>0</v>
      </c>
      <c r="L83" s="73">
        <v>6283.1</v>
      </c>
      <c r="M83" s="74"/>
      <c r="N83" s="73">
        <v>6283.1</v>
      </c>
      <c r="O83" s="70">
        <f t="shared" si="6"/>
        <v>0</v>
      </c>
      <c r="P83" s="63">
        <v>6283.1</v>
      </c>
      <c r="Q83" s="70">
        <f t="shared" si="14"/>
        <v>0</v>
      </c>
      <c r="R83" s="63">
        <v>5683.1</v>
      </c>
      <c r="S83" s="70">
        <f t="shared" si="9"/>
        <v>-600</v>
      </c>
      <c r="T83" s="63">
        <v>2926.1</v>
      </c>
      <c r="U83" s="70">
        <f t="shared" si="13"/>
        <v>-2757.0000000000005</v>
      </c>
      <c r="V83" s="74">
        <f t="shared" si="10"/>
        <v>2926.1</v>
      </c>
      <c r="W83" s="53">
        <f t="shared" si="11"/>
        <v>0</v>
      </c>
    </row>
    <row r="84" spans="1:25" x14ac:dyDescent="0.25">
      <c r="A84" s="43" t="s">
        <v>193</v>
      </c>
      <c r="B84" s="111" t="s">
        <v>301</v>
      </c>
      <c r="C84" s="63">
        <v>3455.6</v>
      </c>
      <c r="D84" s="62" t="s">
        <v>347</v>
      </c>
      <c r="E84" s="70">
        <f t="shared" si="8"/>
        <v>-331.09999999999991</v>
      </c>
      <c r="F84" s="63" t="s">
        <v>347</v>
      </c>
      <c r="G84" s="70">
        <f t="shared" si="13"/>
        <v>0</v>
      </c>
      <c r="H84" s="63" t="s">
        <v>347</v>
      </c>
      <c r="I84" s="70">
        <f t="shared" si="13"/>
        <v>0</v>
      </c>
      <c r="J84" s="63">
        <v>3124.5</v>
      </c>
      <c r="K84" s="70">
        <f t="shared" si="13"/>
        <v>0</v>
      </c>
      <c r="L84" s="73">
        <v>3124.5</v>
      </c>
      <c r="M84" s="74"/>
      <c r="N84" s="73">
        <v>3124.5</v>
      </c>
      <c r="O84" s="70">
        <f t="shared" si="6"/>
        <v>0</v>
      </c>
      <c r="P84" s="63">
        <v>4001.8</v>
      </c>
      <c r="Q84" s="70">
        <f t="shared" si="14"/>
        <v>877.30000000000018</v>
      </c>
      <c r="R84" s="63">
        <v>4001.8</v>
      </c>
      <c r="S84" s="70">
        <f t="shared" si="9"/>
        <v>0</v>
      </c>
      <c r="T84" s="63">
        <v>4001.8</v>
      </c>
      <c r="U84" s="70">
        <f t="shared" si="13"/>
        <v>0</v>
      </c>
      <c r="V84" s="74">
        <f t="shared" si="10"/>
        <v>4001.8</v>
      </c>
      <c r="W84" s="53">
        <f t="shared" si="11"/>
        <v>0</v>
      </c>
    </row>
    <row r="85" spans="1:25" x14ac:dyDescent="0.25">
      <c r="A85" s="42" t="s">
        <v>195</v>
      </c>
      <c r="B85" s="111" t="s">
        <v>302</v>
      </c>
      <c r="C85" s="62">
        <v>11898</v>
      </c>
      <c r="D85" s="62" t="s">
        <v>348</v>
      </c>
      <c r="E85" s="70">
        <f t="shared" si="8"/>
        <v>45</v>
      </c>
      <c r="F85" s="63" t="s">
        <v>348</v>
      </c>
      <c r="G85" s="70">
        <f t="shared" si="13"/>
        <v>0</v>
      </c>
      <c r="H85" s="63" t="s">
        <v>348</v>
      </c>
      <c r="I85" s="70">
        <f t="shared" si="13"/>
        <v>0</v>
      </c>
      <c r="J85" s="63">
        <v>11943</v>
      </c>
      <c r="K85" s="70">
        <f t="shared" si="13"/>
        <v>0</v>
      </c>
      <c r="L85" s="73">
        <v>11943</v>
      </c>
      <c r="M85" s="74"/>
      <c r="N85" s="73">
        <v>11943</v>
      </c>
      <c r="O85" s="70">
        <f t="shared" si="6"/>
        <v>0</v>
      </c>
      <c r="P85" s="63">
        <v>11943</v>
      </c>
      <c r="Q85" s="70">
        <f t="shared" si="14"/>
        <v>0</v>
      </c>
      <c r="R85" s="63">
        <v>13394</v>
      </c>
      <c r="S85" s="70">
        <f t="shared" si="9"/>
        <v>1451</v>
      </c>
      <c r="T85" s="63">
        <v>12760.4</v>
      </c>
      <c r="U85" s="70">
        <f t="shared" si="13"/>
        <v>-633.60000000000036</v>
      </c>
      <c r="V85" s="74">
        <f t="shared" si="10"/>
        <v>12760.4</v>
      </c>
      <c r="W85" s="53">
        <f t="shared" si="11"/>
        <v>0</v>
      </c>
    </row>
    <row r="86" spans="1:25" s="55" customFormat="1" x14ac:dyDescent="0.25">
      <c r="A86" s="44" t="s">
        <v>197</v>
      </c>
      <c r="B86" s="105" t="s">
        <v>303</v>
      </c>
      <c r="C86" s="60">
        <v>15313</v>
      </c>
      <c r="D86" s="60" t="s">
        <v>349</v>
      </c>
      <c r="E86" s="69">
        <f t="shared" si="8"/>
        <v>2</v>
      </c>
      <c r="F86" s="61" t="s">
        <v>368</v>
      </c>
      <c r="G86" s="69">
        <f t="shared" si="13"/>
        <v>1263</v>
      </c>
      <c r="H86" s="61" t="s">
        <v>368</v>
      </c>
      <c r="I86" s="69">
        <f t="shared" si="13"/>
        <v>0</v>
      </c>
      <c r="J86" s="61">
        <v>16578</v>
      </c>
      <c r="K86" s="69">
        <f t="shared" si="13"/>
        <v>0</v>
      </c>
      <c r="L86" s="71">
        <v>16578</v>
      </c>
      <c r="M86" s="124"/>
      <c r="N86" s="71">
        <v>16578</v>
      </c>
      <c r="O86" s="69">
        <f t="shared" si="6"/>
        <v>0</v>
      </c>
      <c r="P86" s="61">
        <v>16578</v>
      </c>
      <c r="Q86" s="69">
        <f t="shared" si="14"/>
        <v>0</v>
      </c>
      <c r="R86" s="61">
        <v>16578</v>
      </c>
      <c r="S86" s="69">
        <f t="shared" si="9"/>
        <v>0</v>
      </c>
      <c r="T86" s="61">
        <v>16578</v>
      </c>
      <c r="U86" s="69">
        <f t="shared" si="13"/>
        <v>0</v>
      </c>
      <c r="V86" s="72">
        <f t="shared" si="10"/>
        <v>16578</v>
      </c>
      <c r="W86" s="53">
        <f t="shared" si="11"/>
        <v>0</v>
      </c>
    </row>
    <row r="87" spans="1:25" x14ac:dyDescent="0.25">
      <c r="A87" s="42" t="s">
        <v>199</v>
      </c>
      <c r="B87" s="111" t="s">
        <v>304</v>
      </c>
      <c r="C87" s="62">
        <v>11313</v>
      </c>
      <c r="D87" s="62" t="s">
        <v>350</v>
      </c>
      <c r="E87" s="70">
        <f t="shared" si="8"/>
        <v>2</v>
      </c>
      <c r="F87" s="63" t="s">
        <v>369</v>
      </c>
      <c r="G87" s="70">
        <f t="shared" si="13"/>
        <v>1263</v>
      </c>
      <c r="H87" s="63" t="s">
        <v>369</v>
      </c>
      <c r="I87" s="70">
        <f t="shared" si="13"/>
        <v>0</v>
      </c>
      <c r="J87" s="63">
        <v>12578</v>
      </c>
      <c r="K87" s="70">
        <f t="shared" si="13"/>
        <v>0</v>
      </c>
      <c r="L87" s="73">
        <v>12578</v>
      </c>
      <c r="M87" s="74"/>
      <c r="N87" s="73">
        <v>12578</v>
      </c>
      <c r="O87" s="70">
        <f t="shared" si="6"/>
        <v>0</v>
      </c>
      <c r="P87" s="63">
        <v>12578</v>
      </c>
      <c r="Q87" s="70">
        <f t="shared" si="14"/>
        <v>0</v>
      </c>
      <c r="R87" s="63">
        <v>12578</v>
      </c>
      <c r="S87" s="70">
        <f t="shared" si="9"/>
        <v>0</v>
      </c>
      <c r="T87" s="63">
        <v>12578</v>
      </c>
      <c r="U87" s="70">
        <f t="shared" si="13"/>
        <v>0</v>
      </c>
      <c r="V87" s="74">
        <f t="shared" si="10"/>
        <v>12578</v>
      </c>
      <c r="W87" s="53">
        <f t="shared" si="11"/>
        <v>0</v>
      </c>
    </row>
    <row r="88" spans="1:25" x14ac:dyDescent="0.25">
      <c r="A88" s="42" t="s">
        <v>201</v>
      </c>
      <c r="B88" s="111" t="s">
        <v>305</v>
      </c>
      <c r="C88" s="62">
        <v>4000</v>
      </c>
      <c r="D88" s="62" t="s">
        <v>351</v>
      </c>
      <c r="E88" s="70">
        <f t="shared" si="8"/>
        <v>0</v>
      </c>
      <c r="F88" s="63" t="s">
        <v>351</v>
      </c>
      <c r="G88" s="70">
        <f t="shared" si="13"/>
        <v>0</v>
      </c>
      <c r="H88" s="63" t="s">
        <v>351</v>
      </c>
      <c r="I88" s="70">
        <f t="shared" si="13"/>
        <v>0</v>
      </c>
      <c r="J88" s="63">
        <v>4000</v>
      </c>
      <c r="K88" s="70">
        <f t="shared" si="13"/>
        <v>0</v>
      </c>
      <c r="L88" s="73">
        <v>4000</v>
      </c>
      <c r="M88" s="74"/>
      <c r="N88" s="73">
        <v>4000</v>
      </c>
      <c r="O88" s="70">
        <f t="shared" si="6"/>
        <v>0</v>
      </c>
      <c r="P88" s="63">
        <v>4000</v>
      </c>
      <c r="Q88" s="70">
        <f t="shared" si="14"/>
        <v>0</v>
      </c>
      <c r="R88" s="63">
        <v>4000</v>
      </c>
      <c r="S88" s="70">
        <f t="shared" si="9"/>
        <v>0</v>
      </c>
      <c r="T88" s="63">
        <v>4000</v>
      </c>
      <c r="U88" s="70">
        <f t="shared" si="13"/>
        <v>0</v>
      </c>
      <c r="V88" s="74">
        <f t="shared" si="10"/>
        <v>4000</v>
      </c>
      <c r="W88" s="53">
        <f t="shared" si="11"/>
        <v>0</v>
      </c>
    </row>
    <row r="89" spans="1:25" s="55" customFormat="1" ht="31.5" x14ac:dyDescent="0.25">
      <c r="A89" s="44" t="s">
        <v>205</v>
      </c>
      <c r="B89" s="105" t="s">
        <v>306</v>
      </c>
      <c r="C89" s="60">
        <v>8910</v>
      </c>
      <c r="D89" s="60" t="s">
        <v>352</v>
      </c>
      <c r="E89" s="69">
        <f t="shared" si="8"/>
        <v>0</v>
      </c>
      <c r="F89" s="61" t="s">
        <v>352</v>
      </c>
      <c r="G89" s="69">
        <f t="shared" si="13"/>
        <v>0</v>
      </c>
      <c r="H89" s="61" t="s">
        <v>352</v>
      </c>
      <c r="I89" s="69">
        <f t="shared" si="13"/>
        <v>0</v>
      </c>
      <c r="J89" s="61">
        <v>13410</v>
      </c>
      <c r="K89" s="69">
        <f t="shared" si="13"/>
        <v>4500</v>
      </c>
      <c r="L89" s="71">
        <v>13410</v>
      </c>
      <c r="M89" s="124"/>
      <c r="N89" s="71">
        <v>13410</v>
      </c>
      <c r="O89" s="69">
        <f t="shared" si="6"/>
        <v>0</v>
      </c>
      <c r="P89" s="61">
        <v>9014</v>
      </c>
      <c r="Q89" s="69">
        <f t="shared" si="14"/>
        <v>-4396</v>
      </c>
      <c r="R89" s="61">
        <v>9035</v>
      </c>
      <c r="S89" s="69">
        <f t="shared" si="9"/>
        <v>21</v>
      </c>
      <c r="T89" s="61">
        <v>7170.6</v>
      </c>
      <c r="U89" s="69">
        <f t="shared" si="13"/>
        <v>-1864.3999999999996</v>
      </c>
      <c r="V89" s="72">
        <f t="shared" si="10"/>
        <v>7170.6</v>
      </c>
      <c r="W89" s="53">
        <f t="shared" si="11"/>
        <v>0</v>
      </c>
    </row>
    <row r="90" spans="1:25" ht="31.5" x14ac:dyDescent="0.25">
      <c r="A90" s="42" t="s">
        <v>207</v>
      </c>
      <c r="B90" s="111" t="s">
        <v>307</v>
      </c>
      <c r="C90" s="62">
        <v>8910</v>
      </c>
      <c r="D90" s="62" t="s">
        <v>352</v>
      </c>
      <c r="E90" s="70">
        <f t="shared" si="8"/>
        <v>0</v>
      </c>
      <c r="F90" s="63" t="s">
        <v>352</v>
      </c>
      <c r="G90" s="70">
        <f t="shared" si="13"/>
        <v>0</v>
      </c>
      <c r="H90" s="63" t="s">
        <v>352</v>
      </c>
      <c r="I90" s="70">
        <f t="shared" si="13"/>
        <v>0</v>
      </c>
      <c r="J90" s="63">
        <v>13410</v>
      </c>
      <c r="K90" s="70">
        <f t="shared" si="13"/>
        <v>4500</v>
      </c>
      <c r="L90" s="73">
        <v>13410</v>
      </c>
      <c r="M90" s="74"/>
      <c r="N90" s="73">
        <v>13410</v>
      </c>
      <c r="O90" s="70">
        <f t="shared" si="6"/>
        <v>0</v>
      </c>
      <c r="P90" s="63">
        <v>9014</v>
      </c>
      <c r="Q90" s="70">
        <f t="shared" si="14"/>
        <v>-4396</v>
      </c>
      <c r="R90" s="63">
        <v>9035</v>
      </c>
      <c r="S90" s="70">
        <f t="shared" si="9"/>
        <v>21</v>
      </c>
      <c r="T90" s="63">
        <v>7170.6</v>
      </c>
      <c r="U90" s="70">
        <f t="shared" si="13"/>
        <v>-1864.3999999999996</v>
      </c>
      <c r="V90" s="74">
        <f t="shared" si="10"/>
        <v>7170.6</v>
      </c>
      <c r="W90" s="53">
        <f t="shared" si="11"/>
        <v>0</v>
      </c>
    </row>
    <row r="91" spans="1:25" s="50" customFormat="1" x14ac:dyDescent="0.25">
      <c r="A91" s="47" t="s">
        <v>217</v>
      </c>
      <c r="B91" s="17"/>
      <c r="C91" s="58">
        <f>C44+C51+C55+C60+C65+C67+C74+C77+C81+C86+C89</f>
        <v>3090745.3000000007</v>
      </c>
      <c r="D91" s="58">
        <f t="shared" ref="D91" si="15">D44+D51+D55+D60+D65+D67+D74+D77+D81+D86+D89</f>
        <v>3106432.7</v>
      </c>
      <c r="E91" s="122">
        <f t="shared" si="8"/>
        <v>15687.399999999441</v>
      </c>
      <c r="F91" s="58">
        <f t="shared" ref="F91" si="16">F44+F51+F55+F60+F65+F67+F74+F77+F81+F86+F89</f>
        <v>3109268.7</v>
      </c>
      <c r="G91" s="122">
        <f t="shared" si="13"/>
        <v>2836</v>
      </c>
      <c r="H91" s="58">
        <f t="shared" ref="H91" si="17">H44+H51+H55+H60+H65+H67+H74+H77+H81+H86+H89</f>
        <v>3232910.4000000004</v>
      </c>
      <c r="I91" s="122">
        <f t="shared" si="13"/>
        <v>123641.70000000019</v>
      </c>
      <c r="J91" s="58">
        <f t="shared" ref="J91:T91" si="18">J44+J51+J55+J60+J65+J67+J74+J77+J81+J86+J89</f>
        <v>3232910.4000000004</v>
      </c>
      <c r="K91" s="58">
        <f t="shared" si="18"/>
        <v>5.8207660913467407E-11</v>
      </c>
      <c r="L91" s="58">
        <f t="shared" si="18"/>
        <v>3302810.7135600001</v>
      </c>
      <c r="M91" s="58">
        <f t="shared" si="18"/>
        <v>0</v>
      </c>
      <c r="N91" s="58">
        <f t="shared" ref="N91" si="19">N44+N51+N55+N60+N65+N67+N74+N77+N81+N86+N89</f>
        <v>3302810.7135600001</v>
      </c>
      <c r="O91" s="122">
        <f t="shared" si="6"/>
        <v>69900.313559999689</v>
      </c>
      <c r="P91" s="58">
        <f t="shared" ref="P91" si="20">P44+P51+P55+P60+P65+P67+P74+P77+P81+P86+P89</f>
        <v>3442827</v>
      </c>
      <c r="Q91" s="122">
        <f>P91-N91</f>
        <v>140016.28643999994</v>
      </c>
      <c r="R91" s="58">
        <f t="shared" si="18"/>
        <v>3440322.6</v>
      </c>
      <c r="S91" s="122">
        <f t="shared" si="9"/>
        <v>-2504.3999999999069</v>
      </c>
      <c r="T91" s="58">
        <f t="shared" si="18"/>
        <v>3335260.6999999997</v>
      </c>
      <c r="U91" s="122">
        <f t="shared" si="13"/>
        <v>-105061.90000000037</v>
      </c>
      <c r="V91" s="123">
        <f>C91+E91+G91+I91+K91+O91+Q91+S91+U91</f>
        <v>3335260.6999999997</v>
      </c>
      <c r="W91" s="51">
        <f t="shared" si="11"/>
        <v>0</v>
      </c>
      <c r="X91" s="48"/>
      <c r="Y91" s="51"/>
    </row>
    <row r="92" spans="1:25" s="54" customFormat="1" x14ac:dyDescent="0.25">
      <c r="A92" s="40"/>
      <c r="B92" s="84"/>
      <c r="C92" s="59"/>
      <c r="D92" s="59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52"/>
      <c r="X92" s="52"/>
      <c r="Y92" s="53"/>
    </row>
    <row r="93" spans="1:25" s="131" customFormat="1" x14ac:dyDescent="0.25">
      <c r="A93" s="84" t="s">
        <v>236</v>
      </c>
      <c r="B93" s="84"/>
      <c r="C93" s="88">
        <f>C42-C91</f>
        <v>-90000.000000000931</v>
      </c>
      <c r="D93" s="88">
        <f t="shared" ref="D93:V93" si="21">D42-D91</f>
        <v>-90000</v>
      </c>
      <c r="E93" s="88">
        <f t="shared" si="21"/>
        <v>5.8207660913467407E-10</v>
      </c>
      <c r="F93" s="88">
        <f t="shared" si="21"/>
        <v>-90000</v>
      </c>
      <c r="G93" s="88">
        <f t="shared" si="21"/>
        <v>0</v>
      </c>
      <c r="H93" s="88">
        <f t="shared" si="21"/>
        <v>-93870</v>
      </c>
      <c r="I93" s="88">
        <f t="shared" si="21"/>
        <v>-3870.0000000001892</v>
      </c>
      <c r="J93" s="88">
        <f t="shared" si="21"/>
        <v>-3232910.4000000004</v>
      </c>
      <c r="K93" s="88">
        <f>K42-K91</f>
        <v>-5.8207660913467407E-11</v>
      </c>
      <c r="L93" s="88">
        <f>L42-L91</f>
        <v>-93870.013559999876</v>
      </c>
      <c r="M93" s="88">
        <f>O42-O91</f>
        <v>-1.3559999686549418E-2</v>
      </c>
      <c r="N93" s="88">
        <f>N42-N91</f>
        <v>-93870.013559999876</v>
      </c>
      <c r="O93" s="88">
        <f>O42-O91</f>
        <v>-1.3559999686549418E-2</v>
      </c>
      <c r="P93" s="88">
        <f t="shared" ref="P93" si="22">P42-P91</f>
        <v>-93870</v>
      </c>
      <c r="Q93" s="88">
        <f>Q42-Q91</f>
        <v>1.3560000079451129E-2</v>
      </c>
      <c r="R93" s="88">
        <f t="shared" si="21"/>
        <v>-93870</v>
      </c>
      <c r="S93" s="88">
        <f t="shared" si="21"/>
        <v>-9.3223206931725144E-11</v>
      </c>
      <c r="T93" s="88">
        <f t="shared" si="21"/>
        <v>-93870</v>
      </c>
      <c r="U93" s="88">
        <f t="shared" si="21"/>
        <v>3.637978807091713E-10</v>
      </c>
      <c r="V93" s="88">
        <f t="shared" si="21"/>
        <v>-93870</v>
      </c>
      <c r="W93" s="126"/>
      <c r="X93" s="126"/>
      <c r="Y93" s="127"/>
    </row>
    <row r="94" spans="1:25" s="128" customFormat="1" x14ac:dyDescent="0.25">
      <c r="A94" s="84" t="s">
        <v>239</v>
      </c>
      <c r="B94" s="129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126"/>
      <c r="X94" s="126"/>
      <c r="Y94" s="127"/>
    </row>
    <row r="95" spans="1:25" s="128" customFormat="1" ht="31.5" x14ac:dyDescent="0.25">
      <c r="A95" s="93" t="s">
        <v>230</v>
      </c>
      <c r="B95" s="130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6"/>
      <c r="T95" s="96"/>
      <c r="U95" s="96"/>
      <c r="V95" s="95"/>
      <c r="W95" s="126"/>
      <c r="X95" s="126"/>
      <c r="Y95" s="127"/>
    </row>
    <row r="96" spans="1:25" s="128" customFormat="1" x14ac:dyDescent="0.25">
      <c r="A96" s="93" t="s">
        <v>231</v>
      </c>
      <c r="B96" s="130" t="s">
        <v>441</v>
      </c>
      <c r="C96" s="95">
        <v>70000</v>
      </c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6"/>
      <c r="T96" s="96"/>
      <c r="U96" s="96"/>
      <c r="V96" s="95">
        <v>70000</v>
      </c>
      <c r="W96" s="126"/>
      <c r="X96" s="126"/>
      <c r="Y96" s="127"/>
    </row>
    <row r="97" spans="1:25" s="128" customFormat="1" ht="31.5" x14ac:dyDescent="0.25">
      <c r="A97" s="93" t="s">
        <v>232</v>
      </c>
      <c r="B97" s="130" t="s">
        <v>442</v>
      </c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6"/>
      <c r="T97" s="96"/>
      <c r="U97" s="96"/>
      <c r="V97" s="95"/>
      <c r="W97" s="126"/>
      <c r="X97" s="126"/>
      <c r="Y97" s="127"/>
    </row>
    <row r="98" spans="1:25" s="128" customFormat="1" x14ac:dyDescent="0.25">
      <c r="A98" s="93" t="s">
        <v>233</v>
      </c>
      <c r="B98" s="130" t="s">
        <v>443</v>
      </c>
      <c r="C98" s="95">
        <v>20000</v>
      </c>
      <c r="D98" s="95"/>
      <c r="E98" s="95"/>
      <c r="F98" s="95"/>
      <c r="G98" s="95"/>
      <c r="H98" s="88">
        <v>3870</v>
      </c>
      <c r="I98" s="95">
        <v>3870</v>
      </c>
      <c r="J98" s="95"/>
      <c r="K98" s="95"/>
      <c r="L98" s="95"/>
      <c r="M98" s="95"/>
      <c r="N98" s="95"/>
      <c r="O98" s="95"/>
      <c r="P98" s="95"/>
      <c r="Q98" s="95"/>
      <c r="R98" s="95"/>
      <c r="S98" s="96"/>
      <c r="T98" s="96"/>
      <c r="U98" s="96"/>
      <c r="V98" s="95">
        <v>23870</v>
      </c>
      <c r="W98" s="126"/>
      <c r="X98" s="126"/>
      <c r="Y98" s="127"/>
    </row>
    <row r="99" spans="1:25" s="128" customFormat="1" ht="18.75" customHeight="1" x14ac:dyDescent="0.25">
      <c r="A99" s="93" t="s">
        <v>234</v>
      </c>
      <c r="B99" s="130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6"/>
      <c r="T99" s="96"/>
      <c r="U99" s="96"/>
      <c r="V99" s="95"/>
      <c r="W99" s="126"/>
      <c r="X99" s="126"/>
      <c r="Y99" s="127"/>
    </row>
    <row r="100" spans="1:25" s="50" customFormat="1" ht="31.5" x14ac:dyDescent="0.25">
      <c r="A100" s="47" t="s">
        <v>240</v>
      </c>
      <c r="B100" s="125"/>
      <c r="C100" s="57">
        <v>90000</v>
      </c>
      <c r="D100" s="57"/>
      <c r="E100" s="57"/>
      <c r="F100" s="57"/>
      <c r="G100" s="57"/>
      <c r="H100" s="57">
        <f>H98</f>
        <v>3870</v>
      </c>
      <c r="I100" s="57">
        <f>I98</f>
        <v>3870</v>
      </c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>
        <f>V96+V98</f>
        <v>93870</v>
      </c>
      <c r="W100" s="48"/>
      <c r="X100" s="48"/>
      <c r="Y100" s="51"/>
    </row>
    <row r="101" spans="1:25" x14ac:dyDescent="0.25">
      <c r="Y101" s="53"/>
    </row>
    <row r="102" spans="1:25" x14ac:dyDescent="0.25">
      <c r="Y102" s="53"/>
    </row>
    <row r="103" spans="1:25" x14ac:dyDescent="0.25">
      <c r="Y103" s="53"/>
    </row>
    <row r="104" spans="1:25" x14ac:dyDescent="0.25">
      <c r="Y104" s="53"/>
    </row>
    <row r="105" spans="1:25" s="77" customFormat="1" ht="15" x14ac:dyDescent="0.25">
      <c r="A105" s="75" t="s">
        <v>391</v>
      </c>
      <c r="B105" s="137"/>
      <c r="C105" s="137"/>
      <c r="D105" s="76"/>
      <c r="F105" s="132"/>
      <c r="G105" s="139" t="s">
        <v>392</v>
      </c>
      <c r="H105" s="139"/>
      <c r="I105" s="139"/>
      <c r="J105" s="78"/>
      <c r="K105" s="78"/>
      <c r="L105" s="78"/>
      <c r="N105" s="78"/>
      <c r="U105" s="83"/>
    </row>
    <row r="106" spans="1:25" s="77" customFormat="1" ht="15" x14ac:dyDescent="0.25">
      <c r="A106" s="75" t="s">
        <v>393</v>
      </c>
      <c r="B106" s="138" t="s">
        <v>394</v>
      </c>
      <c r="C106" s="138"/>
      <c r="D106" s="81"/>
      <c r="F106" s="79"/>
      <c r="G106" s="138" t="s">
        <v>395</v>
      </c>
      <c r="H106" s="138"/>
      <c r="I106" s="138"/>
      <c r="U106" s="83"/>
    </row>
    <row r="107" spans="1:25" s="77" customFormat="1" ht="15" x14ac:dyDescent="0.25">
      <c r="A107" s="80"/>
      <c r="B107" s="121"/>
      <c r="C107" s="80"/>
      <c r="D107" s="80"/>
      <c r="E107" s="80"/>
      <c r="F107" s="80"/>
      <c r="U107" s="83"/>
    </row>
    <row r="108" spans="1:25" s="77" customFormat="1" ht="15" x14ac:dyDescent="0.25">
      <c r="A108" s="80"/>
      <c r="B108" s="121"/>
      <c r="C108" s="80"/>
      <c r="D108" s="80"/>
      <c r="E108" s="80"/>
      <c r="F108" s="80"/>
      <c r="U108" s="83"/>
    </row>
    <row r="109" spans="1:25" s="77" customFormat="1" ht="15" x14ac:dyDescent="0.25">
      <c r="A109" s="136" t="s">
        <v>445</v>
      </c>
      <c r="B109" s="136"/>
      <c r="C109" s="136"/>
      <c r="D109" s="136"/>
      <c r="E109" s="136"/>
      <c r="F109" s="136"/>
      <c r="G109" s="78"/>
      <c r="H109" s="78"/>
      <c r="I109" s="78"/>
      <c r="J109" s="78"/>
      <c r="K109" s="78"/>
      <c r="L109" s="78"/>
      <c r="N109" s="78"/>
      <c r="U109" s="83"/>
    </row>
    <row r="110" spans="1:25" s="77" customFormat="1" ht="15" x14ac:dyDescent="0.25">
      <c r="A110" s="80"/>
      <c r="B110" s="121"/>
      <c r="C110" s="80"/>
      <c r="D110" s="78"/>
      <c r="E110" s="78"/>
      <c r="F110" s="78"/>
      <c r="G110" s="78"/>
      <c r="H110" s="78"/>
      <c r="I110" s="78"/>
      <c r="J110" s="78"/>
      <c r="K110" s="78"/>
      <c r="L110" s="78"/>
      <c r="N110" s="78"/>
      <c r="U110" s="83"/>
    </row>
    <row r="111" spans="1:25" s="77" customFormat="1" ht="15" x14ac:dyDescent="0.25">
      <c r="A111" s="136" t="s">
        <v>397</v>
      </c>
      <c r="B111" s="136"/>
      <c r="C111" s="136"/>
      <c r="D111" s="136"/>
      <c r="E111" s="136"/>
      <c r="F111" s="78"/>
      <c r="G111" s="78"/>
      <c r="H111" s="78"/>
      <c r="I111" s="78"/>
      <c r="J111" s="78"/>
      <c r="K111" s="78"/>
      <c r="L111" s="78"/>
      <c r="N111" s="78"/>
      <c r="U111" s="83"/>
    </row>
    <row r="112" spans="1:25" s="77" customFormat="1" ht="15" x14ac:dyDescent="0.25">
      <c r="A112" s="136" t="s">
        <v>396</v>
      </c>
      <c r="B112" s="136"/>
      <c r="C112" s="136"/>
      <c r="D112" s="136"/>
      <c r="E112" s="136"/>
      <c r="U112" s="83"/>
    </row>
    <row r="113" spans="3:22" ht="31.5" hidden="1" x14ac:dyDescent="0.25">
      <c r="C113" s="67" t="s">
        <v>244</v>
      </c>
      <c r="D113" s="67" t="s">
        <v>245</v>
      </c>
      <c r="F113" s="67" t="s">
        <v>246</v>
      </c>
      <c r="H113" s="67" t="s">
        <v>247</v>
      </c>
      <c r="J113" s="67" t="s">
        <v>248</v>
      </c>
      <c r="L113" s="67" t="s">
        <v>249</v>
      </c>
      <c r="N113" s="67" t="s">
        <v>249</v>
      </c>
      <c r="R113" s="67" t="s">
        <v>250</v>
      </c>
      <c r="T113" s="67" t="s">
        <v>251</v>
      </c>
      <c r="V113" s="67" t="s">
        <v>251</v>
      </c>
    </row>
    <row r="114" spans="3:22" hidden="1" x14ac:dyDescent="0.25">
      <c r="C114" s="67">
        <v>3000745.3</v>
      </c>
      <c r="D114" s="67">
        <v>3016432.7</v>
      </c>
      <c r="F114" s="67">
        <v>3019268.7</v>
      </c>
      <c r="H114" s="67">
        <v>3139040.4</v>
      </c>
      <c r="J114" s="67">
        <v>3139040.4</v>
      </c>
      <c r="L114" s="67">
        <v>3208940.7</v>
      </c>
      <c r="N114" s="67">
        <v>3208940.7</v>
      </c>
      <c r="R114" s="67">
        <v>3346452.6</v>
      </c>
      <c r="T114" s="67">
        <v>3241390.7</v>
      </c>
      <c r="V114" s="67">
        <v>3241390.7</v>
      </c>
    </row>
    <row r="115" spans="3:22" hidden="1" x14ac:dyDescent="0.25">
      <c r="C115" s="67">
        <v>3090745.3</v>
      </c>
      <c r="D115" s="67">
        <v>3106432.7</v>
      </c>
      <c r="F115" s="67">
        <v>3109268.7</v>
      </c>
      <c r="H115" s="67">
        <v>3232910.4</v>
      </c>
      <c r="J115" s="67">
        <v>3232910.4</v>
      </c>
      <c r="L115" s="67">
        <v>3302810.7</v>
      </c>
      <c r="N115" s="67">
        <v>3302810.7</v>
      </c>
      <c r="R115" s="67">
        <v>3440322.6</v>
      </c>
      <c r="T115" s="67">
        <v>3335260.7</v>
      </c>
      <c r="V115" s="67">
        <v>3335260.7</v>
      </c>
    </row>
    <row r="116" spans="3:22" hidden="1" x14ac:dyDescent="0.25">
      <c r="C116" s="67">
        <f>C114-C115</f>
        <v>-90000</v>
      </c>
      <c r="D116" s="67">
        <f t="shared" ref="D116" si="23">D114-D115</f>
        <v>-90000</v>
      </c>
      <c r="F116" s="67">
        <f>F114-F115</f>
        <v>-90000</v>
      </c>
      <c r="H116" s="67">
        <f>H114-H115</f>
        <v>-93870</v>
      </c>
      <c r="J116" s="67">
        <f>J114-J115</f>
        <v>-93870</v>
      </c>
      <c r="L116" s="67">
        <f>L114-L115</f>
        <v>-93870</v>
      </c>
      <c r="N116" s="67">
        <f>N114-N115</f>
        <v>-93870</v>
      </c>
      <c r="R116" s="67">
        <f>R114-R115</f>
        <v>-93870</v>
      </c>
      <c r="T116" s="67">
        <f>T114-T115</f>
        <v>-93870</v>
      </c>
      <c r="V116" s="67">
        <f>V114-V115</f>
        <v>-93870</v>
      </c>
    </row>
    <row r="117" spans="3:22" hidden="1" x14ac:dyDescent="0.25">
      <c r="C117" s="66">
        <f>C42-C114</f>
        <v>0</v>
      </c>
      <c r="D117" s="66">
        <f>D42-D114</f>
        <v>0</v>
      </c>
      <c r="F117" s="66">
        <f>F42-F114</f>
        <v>0</v>
      </c>
      <c r="H117" s="66">
        <f>H42-H114</f>
        <v>0</v>
      </c>
      <c r="J117" s="66">
        <f>J42-J114</f>
        <v>-3139040.4</v>
      </c>
      <c r="L117" s="66">
        <f>N42-L114</f>
        <v>0</v>
      </c>
      <c r="N117" s="66">
        <f>R42-N114</f>
        <v>137511.89999999991</v>
      </c>
      <c r="R117" s="66">
        <f>R42-R114</f>
        <v>0</v>
      </c>
      <c r="T117" s="66">
        <f>T42-T114</f>
        <v>0</v>
      </c>
      <c r="V117" s="66">
        <f>V42-V114</f>
        <v>0</v>
      </c>
    </row>
    <row r="118" spans="3:22" hidden="1" x14ac:dyDescent="0.25">
      <c r="C118" s="66">
        <f>C91-C115</f>
        <v>0</v>
      </c>
      <c r="D118" s="66">
        <f>D91-D115</f>
        <v>0</v>
      </c>
      <c r="F118" s="66">
        <f>F91-F115</f>
        <v>0</v>
      </c>
      <c r="H118" s="66">
        <f>H91-H115</f>
        <v>0</v>
      </c>
      <c r="J118" s="66">
        <f>J91-J115</f>
        <v>0</v>
      </c>
      <c r="L118" s="66">
        <f>L91-L115</f>
        <v>1.3559999875724316E-2</v>
      </c>
      <c r="N118" s="66">
        <f>N91-N115</f>
        <v>1.3559999875724316E-2</v>
      </c>
      <c r="R118" s="66">
        <f>R91-R115</f>
        <v>0</v>
      </c>
      <c r="T118" s="66">
        <f>T91-T115</f>
        <v>0</v>
      </c>
      <c r="V118" s="66">
        <f>V91-V115</f>
        <v>0</v>
      </c>
    </row>
    <row r="119" spans="3:22" x14ac:dyDescent="0.25">
      <c r="C119" s="66">
        <f>C93-C116</f>
        <v>-9.3132257461547852E-10</v>
      </c>
      <c r="D119" s="66">
        <f>D93-D116</f>
        <v>0</v>
      </c>
      <c r="F119" s="66">
        <f>F93-F116</f>
        <v>0</v>
      </c>
      <c r="H119" s="66">
        <f>H93-H116</f>
        <v>0</v>
      </c>
      <c r="J119" s="66">
        <f>J93-J116</f>
        <v>-3139040.4000000004</v>
      </c>
      <c r="L119" s="66">
        <f>L93-L116</f>
        <v>-1.3559999875724316E-2</v>
      </c>
      <c r="N119" s="66">
        <f>N93-N116</f>
        <v>-1.3559999875724316E-2</v>
      </c>
      <c r="R119" s="66">
        <f>R93-R116</f>
        <v>0</v>
      </c>
      <c r="T119" s="66">
        <f>T93-T116</f>
        <v>0</v>
      </c>
      <c r="V119" s="66">
        <f>V93-V116</f>
        <v>0</v>
      </c>
    </row>
  </sheetData>
  <mergeCells count="9">
    <mergeCell ref="A2:E2"/>
    <mergeCell ref="A1:V1"/>
    <mergeCell ref="A112:E112"/>
    <mergeCell ref="A109:F109"/>
    <mergeCell ref="A111:E111"/>
    <mergeCell ref="B105:C105"/>
    <mergeCell ref="B106:C106"/>
    <mergeCell ref="G105:I105"/>
    <mergeCell ref="G106:I106"/>
  </mergeCells>
  <printOptions horizontalCentered="1"/>
  <pageMargins left="0.19685039370078741" right="0.19685039370078741" top="0.98425196850393704" bottom="0.19685039370078741" header="0.31496062992125984" footer="0.31496062992125984"/>
  <pageSetup paperSize="8" scale="77" fitToHeight="0" orientation="landscape" r:id="rId1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workbookViewId="0">
      <selection activeCell="D25" sqref="D25"/>
    </sheetView>
  </sheetViews>
  <sheetFormatPr defaultRowHeight="15.75" x14ac:dyDescent="0.25"/>
  <cols>
    <col min="1" max="1" width="77.5" customWidth="1"/>
    <col min="4" max="4" width="9" customWidth="1"/>
    <col min="13" max="13" width="12.75" customWidth="1"/>
  </cols>
  <sheetData>
    <row r="1" spans="1:19" x14ac:dyDescent="0.25">
      <c r="A1" s="35" t="s">
        <v>260</v>
      </c>
      <c r="B1" s="36" t="s">
        <v>261</v>
      </c>
      <c r="C1" s="37">
        <v>3090745.3000000007</v>
      </c>
      <c r="D1" s="38"/>
      <c r="E1" s="18" t="s">
        <v>308</v>
      </c>
      <c r="F1" s="38"/>
      <c r="G1" s="18" t="s">
        <v>353</v>
      </c>
      <c r="H1" s="38"/>
      <c r="I1" s="18" t="s">
        <v>370</v>
      </c>
      <c r="J1" s="38"/>
      <c r="K1" s="18" t="s">
        <v>370</v>
      </c>
      <c r="L1" s="39"/>
      <c r="M1" s="23">
        <v>3302810.7135600001</v>
      </c>
      <c r="N1" s="39"/>
      <c r="O1" s="33">
        <v>3442827</v>
      </c>
      <c r="P1" s="39"/>
      <c r="Q1" s="33">
        <v>3440322.6</v>
      </c>
      <c r="R1" s="20" t="s">
        <v>371</v>
      </c>
      <c r="S1" s="33">
        <v>3335260.6999999997</v>
      </c>
    </row>
    <row r="2" spans="1:19" x14ac:dyDescent="0.25">
      <c r="A2" s="27" t="s">
        <v>61</v>
      </c>
      <c r="B2" s="27" t="s">
        <v>262</v>
      </c>
      <c r="C2" s="28">
        <v>164396.70000000001</v>
      </c>
      <c r="D2" s="27" t="s">
        <v>262</v>
      </c>
      <c r="E2" s="29" t="s">
        <v>309</v>
      </c>
      <c r="F2" s="30" t="s">
        <v>262</v>
      </c>
      <c r="G2" s="21" t="s">
        <v>354</v>
      </c>
      <c r="H2" s="19" t="s">
        <v>262</v>
      </c>
      <c r="I2" s="21" t="s">
        <v>372</v>
      </c>
      <c r="J2" s="19" t="s">
        <v>262</v>
      </c>
      <c r="K2" s="22">
        <v>165975.70000000001</v>
      </c>
      <c r="L2" s="24" t="s">
        <v>262</v>
      </c>
      <c r="M2" s="25">
        <v>167775.7</v>
      </c>
      <c r="N2" s="19" t="s">
        <v>262</v>
      </c>
      <c r="O2" s="22">
        <v>163397.70000000001</v>
      </c>
      <c r="P2" s="19" t="s">
        <v>262</v>
      </c>
      <c r="Q2" s="22">
        <v>165715.5</v>
      </c>
      <c r="R2" s="19" t="s">
        <v>262</v>
      </c>
      <c r="S2" s="34">
        <v>151428.69999999998</v>
      </c>
    </row>
    <row r="3" spans="1:19" ht="30" x14ac:dyDescent="0.25">
      <c r="A3" s="27" t="s">
        <v>65</v>
      </c>
      <c r="B3" s="27" t="s">
        <v>263</v>
      </c>
      <c r="C3" s="28">
        <v>8963</v>
      </c>
      <c r="D3" s="27" t="s">
        <v>263</v>
      </c>
      <c r="E3" s="29" t="s">
        <v>310</v>
      </c>
      <c r="F3" s="30" t="s">
        <v>263</v>
      </c>
      <c r="G3" s="21" t="s">
        <v>310</v>
      </c>
      <c r="H3" s="19" t="s">
        <v>263</v>
      </c>
      <c r="I3" s="21" t="s">
        <v>310</v>
      </c>
      <c r="J3" s="19" t="s">
        <v>263</v>
      </c>
      <c r="K3" s="22">
        <v>8963</v>
      </c>
      <c r="L3" s="24" t="s">
        <v>263</v>
      </c>
      <c r="M3" s="25">
        <v>8963</v>
      </c>
      <c r="N3" s="19" t="s">
        <v>263</v>
      </c>
      <c r="O3" s="22">
        <v>8963</v>
      </c>
      <c r="P3" s="19" t="s">
        <v>263</v>
      </c>
      <c r="Q3" s="22">
        <v>8963</v>
      </c>
      <c r="R3" s="19" t="s">
        <v>263</v>
      </c>
      <c r="S3" s="22">
        <v>9117</v>
      </c>
    </row>
    <row r="4" spans="1:19" ht="30" x14ac:dyDescent="0.25">
      <c r="A4" s="27" t="s">
        <v>67</v>
      </c>
      <c r="B4" s="27" t="s">
        <v>264</v>
      </c>
      <c r="C4" s="32">
        <v>116646</v>
      </c>
      <c r="D4" s="27" t="s">
        <v>264</v>
      </c>
      <c r="E4" s="29" t="s">
        <v>311</v>
      </c>
      <c r="F4" s="30" t="s">
        <v>264</v>
      </c>
      <c r="G4" s="21" t="s">
        <v>355</v>
      </c>
      <c r="H4" s="19" t="s">
        <v>264</v>
      </c>
      <c r="I4" s="21" t="s">
        <v>355</v>
      </c>
      <c r="J4" s="19" t="s">
        <v>264</v>
      </c>
      <c r="K4" s="22">
        <v>112528</v>
      </c>
      <c r="L4" s="24" t="s">
        <v>264</v>
      </c>
      <c r="M4" s="25">
        <v>112528</v>
      </c>
      <c r="N4" s="19" t="s">
        <v>264</v>
      </c>
      <c r="O4" s="22">
        <v>112087</v>
      </c>
      <c r="P4" s="19" t="s">
        <v>264</v>
      </c>
      <c r="Q4" s="22">
        <v>114404.9</v>
      </c>
      <c r="R4" s="19" t="s">
        <v>264</v>
      </c>
      <c r="S4" s="22">
        <v>109008.99999999999</v>
      </c>
    </row>
    <row r="5" spans="1:19" x14ac:dyDescent="0.25">
      <c r="A5" s="27" t="s">
        <v>69</v>
      </c>
      <c r="B5" s="27" t="s">
        <v>265</v>
      </c>
      <c r="C5" s="28">
        <v>66.7</v>
      </c>
      <c r="D5" s="27" t="s">
        <v>265</v>
      </c>
      <c r="E5" s="29" t="s">
        <v>312</v>
      </c>
      <c r="F5" s="30" t="s">
        <v>265</v>
      </c>
      <c r="G5" s="21" t="s">
        <v>312</v>
      </c>
      <c r="H5" s="19" t="s">
        <v>265</v>
      </c>
      <c r="I5" s="21" t="s">
        <v>312</v>
      </c>
      <c r="J5" s="19" t="s">
        <v>265</v>
      </c>
      <c r="K5" s="22">
        <v>66.7</v>
      </c>
      <c r="L5" s="24" t="s">
        <v>265</v>
      </c>
      <c r="M5" s="25">
        <v>66.7</v>
      </c>
      <c r="N5" s="19" t="s">
        <v>265</v>
      </c>
      <c r="O5" s="22">
        <v>66.7</v>
      </c>
      <c r="P5" s="19" t="s">
        <v>265</v>
      </c>
      <c r="Q5" s="22">
        <v>66.7</v>
      </c>
      <c r="R5" s="19" t="s">
        <v>265</v>
      </c>
      <c r="S5" s="22">
        <v>66.7</v>
      </c>
    </row>
    <row r="6" spans="1:19" x14ac:dyDescent="0.25">
      <c r="A6" s="27" t="s">
        <v>73</v>
      </c>
      <c r="B6" s="27" t="s">
        <v>266</v>
      </c>
      <c r="C6" s="28">
        <v>5000</v>
      </c>
      <c r="D6" s="27" t="s">
        <v>266</v>
      </c>
      <c r="E6" s="29" t="s">
        <v>313</v>
      </c>
      <c r="F6" s="30" t="s">
        <v>266</v>
      </c>
      <c r="G6" s="21" t="s">
        <v>313</v>
      </c>
      <c r="H6" s="19" t="s">
        <v>266</v>
      </c>
      <c r="I6" s="21" t="s">
        <v>313</v>
      </c>
      <c r="J6" s="19" t="s">
        <v>266</v>
      </c>
      <c r="K6" s="22">
        <v>7000</v>
      </c>
      <c r="L6" s="24" t="s">
        <v>266</v>
      </c>
      <c r="M6" s="25">
        <v>8800</v>
      </c>
      <c r="N6" s="19" t="s">
        <v>266</v>
      </c>
      <c r="O6" s="22">
        <v>8800</v>
      </c>
      <c r="P6" s="19" t="s">
        <v>266</v>
      </c>
      <c r="Q6" s="22">
        <v>8800</v>
      </c>
      <c r="R6" s="19" t="s">
        <v>266</v>
      </c>
      <c r="S6" s="22">
        <v>8800</v>
      </c>
    </row>
    <row r="7" spans="1:19" x14ac:dyDescent="0.25">
      <c r="A7" s="27" t="s">
        <v>77</v>
      </c>
      <c r="B7" s="27" t="s">
        <v>267</v>
      </c>
      <c r="C7" s="28">
        <v>5000</v>
      </c>
      <c r="D7" s="27" t="s">
        <v>267</v>
      </c>
      <c r="E7" s="29" t="s">
        <v>314</v>
      </c>
      <c r="F7" s="30" t="s">
        <v>267</v>
      </c>
      <c r="G7" s="21" t="s">
        <v>314</v>
      </c>
      <c r="H7" s="19" t="s">
        <v>267</v>
      </c>
      <c r="I7" s="21" t="s">
        <v>314</v>
      </c>
      <c r="J7" s="19" t="s">
        <v>267</v>
      </c>
      <c r="K7" s="22">
        <v>5000</v>
      </c>
      <c r="L7" s="24" t="s">
        <v>267</v>
      </c>
      <c r="M7" s="25">
        <v>5000</v>
      </c>
      <c r="N7" s="19" t="s">
        <v>267</v>
      </c>
      <c r="O7" s="22">
        <v>5000</v>
      </c>
      <c r="P7" s="19" t="s">
        <v>267</v>
      </c>
      <c r="Q7" s="22">
        <v>5000</v>
      </c>
      <c r="R7" s="31"/>
      <c r="S7" s="31"/>
    </row>
    <row r="8" spans="1:19" x14ac:dyDescent="0.25">
      <c r="A8" s="27" t="s">
        <v>81</v>
      </c>
      <c r="B8" s="27" t="s">
        <v>268</v>
      </c>
      <c r="C8" s="28">
        <v>28721</v>
      </c>
      <c r="D8" s="27" t="s">
        <v>268</v>
      </c>
      <c r="E8" s="29" t="s">
        <v>315</v>
      </c>
      <c r="F8" s="30" t="s">
        <v>268</v>
      </c>
      <c r="G8" s="21" t="s">
        <v>356</v>
      </c>
      <c r="H8" s="19" t="s">
        <v>268</v>
      </c>
      <c r="I8" s="21" t="s">
        <v>373</v>
      </c>
      <c r="J8" s="19" t="s">
        <v>268</v>
      </c>
      <c r="K8" s="22">
        <v>32418</v>
      </c>
      <c r="L8" s="24" t="s">
        <v>268</v>
      </c>
      <c r="M8" s="25">
        <v>32418</v>
      </c>
      <c r="N8" s="19" t="s">
        <v>268</v>
      </c>
      <c r="O8" s="22">
        <v>28481</v>
      </c>
      <c r="P8" s="19" t="s">
        <v>268</v>
      </c>
      <c r="Q8" s="22">
        <v>28481</v>
      </c>
      <c r="R8" s="19" t="s">
        <v>268</v>
      </c>
      <c r="S8" s="22">
        <v>24436</v>
      </c>
    </row>
    <row r="9" spans="1:19" x14ac:dyDescent="0.25">
      <c r="A9" s="27" t="s">
        <v>86</v>
      </c>
      <c r="B9" s="27" t="s">
        <v>269</v>
      </c>
      <c r="C9" s="28">
        <v>47956</v>
      </c>
      <c r="D9" s="27" t="s">
        <v>269</v>
      </c>
      <c r="E9" s="29" t="s">
        <v>316</v>
      </c>
      <c r="F9" s="30" t="s">
        <v>269</v>
      </c>
      <c r="G9" s="21" t="s">
        <v>316</v>
      </c>
      <c r="H9" s="19" t="s">
        <v>269</v>
      </c>
      <c r="I9" s="21" t="s">
        <v>316</v>
      </c>
      <c r="J9" s="19" t="s">
        <v>269</v>
      </c>
      <c r="K9" s="22">
        <v>47956</v>
      </c>
      <c r="L9" s="24" t="s">
        <v>269</v>
      </c>
      <c r="M9" s="25">
        <v>48056</v>
      </c>
      <c r="N9" s="19" t="s">
        <v>269</v>
      </c>
      <c r="O9" s="22">
        <v>48056</v>
      </c>
      <c r="P9" s="19" t="s">
        <v>269</v>
      </c>
      <c r="Q9" s="22">
        <v>48053.1</v>
      </c>
      <c r="R9" s="19" t="s">
        <v>269</v>
      </c>
      <c r="S9" s="22">
        <v>44209.3</v>
      </c>
    </row>
    <row r="10" spans="1:19" ht="30" x14ac:dyDescent="0.25">
      <c r="A10" s="27" t="s">
        <v>90</v>
      </c>
      <c r="B10" s="27" t="s">
        <v>270</v>
      </c>
      <c r="C10" s="28">
        <v>23532</v>
      </c>
      <c r="D10" s="27" t="s">
        <v>270</v>
      </c>
      <c r="E10" s="29" t="s">
        <v>317</v>
      </c>
      <c r="F10" s="30" t="s">
        <v>270</v>
      </c>
      <c r="G10" s="21" t="s">
        <v>317</v>
      </c>
      <c r="H10" s="19" t="s">
        <v>270</v>
      </c>
      <c r="I10" s="21" t="s">
        <v>317</v>
      </c>
      <c r="J10" s="19" t="s">
        <v>270</v>
      </c>
      <c r="K10" s="22">
        <v>23532</v>
      </c>
      <c r="L10" s="24" t="s">
        <v>270</v>
      </c>
      <c r="M10" s="25">
        <v>23532</v>
      </c>
      <c r="N10" s="19" t="s">
        <v>270</v>
      </c>
      <c r="O10" s="22">
        <v>23532</v>
      </c>
      <c r="P10" s="19" t="s">
        <v>270</v>
      </c>
      <c r="Q10" s="22">
        <v>23529.1</v>
      </c>
      <c r="R10" s="19" t="s">
        <v>270</v>
      </c>
      <c r="S10" s="22">
        <v>20154.500000000004</v>
      </c>
    </row>
    <row r="11" spans="1:19" x14ac:dyDescent="0.25">
      <c r="A11" s="27" t="s">
        <v>92</v>
      </c>
      <c r="B11" s="27" t="s">
        <v>271</v>
      </c>
      <c r="C11" s="28">
        <v>24424</v>
      </c>
      <c r="D11" s="27" t="s">
        <v>271</v>
      </c>
      <c r="E11" s="29" t="s">
        <v>318</v>
      </c>
      <c r="F11" s="30" t="s">
        <v>271</v>
      </c>
      <c r="G11" s="21" t="s">
        <v>318</v>
      </c>
      <c r="H11" s="19" t="s">
        <v>271</v>
      </c>
      <c r="I11" s="21" t="s">
        <v>318</v>
      </c>
      <c r="J11" s="19" t="s">
        <v>271</v>
      </c>
      <c r="K11" s="22">
        <v>24424</v>
      </c>
      <c r="L11" s="24" t="s">
        <v>271</v>
      </c>
      <c r="M11" s="25">
        <v>24424</v>
      </c>
      <c r="N11" s="19" t="s">
        <v>271</v>
      </c>
      <c r="O11" s="22">
        <v>24424</v>
      </c>
      <c r="P11" s="19" t="s">
        <v>271</v>
      </c>
      <c r="Q11" s="22">
        <v>24424</v>
      </c>
      <c r="R11" s="19" t="s">
        <v>271</v>
      </c>
      <c r="S11" s="22">
        <v>23384.7</v>
      </c>
    </row>
    <row r="12" spans="1:19" x14ac:dyDescent="0.25">
      <c r="A12" s="26" t="s">
        <v>94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24" t="s">
        <v>388</v>
      </c>
      <c r="M12" s="25">
        <v>100</v>
      </c>
      <c r="N12" s="19" t="s">
        <v>388</v>
      </c>
      <c r="O12" s="22">
        <v>100</v>
      </c>
      <c r="P12" s="19" t="s">
        <v>388</v>
      </c>
      <c r="Q12" s="22">
        <v>100</v>
      </c>
      <c r="R12" s="19" t="s">
        <v>388</v>
      </c>
      <c r="S12" s="22">
        <v>670.1</v>
      </c>
    </row>
    <row r="13" spans="1:19" x14ac:dyDescent="0.25">
      <c r="A13" s="27" t="s">
        <v>96</v>
      </c>
      <c r="B13" s="27" t="s">
        <v>272</v>
      </c>
      <c r="C13" s="32">
        <v>341213.6</v>
      </c>
      <c r="D13" s="27" t="s">
        <v>272</v>
      </c>
      <c r="E13" s="29" t="s">
        <v>319</v>
      </c>
      <c r="F13" s="30" t="s">
        <v>272</v>
      </c>
      <c r="G13" s="21" t="s">
        <v>357</v>
      </c>
      <c r="H13" s="19" t="s">
        <v>272</v>
      </c>
      <c r="I13" s="21" t="s">
        <v>374</v>
      </c>
      <c r="J13" s="19" t="s">
        <v>272</v>
      </c>
      <c r="K13" s="22">
        <v>353385.6</v>
      </c>
      <c r="L13" s="24" t="s">
        <v>272</v>
      </c>
      <c r="M13" s="25">
        <v>401957.2</v>
      </c>
      <c r="N13" s="19" t="s">
        <v>272</v>
      </c>
      <c r="O13" s="22">
        <v>401707.6</v>
      </c>
      <c r="P13" s="19" t="s">
        <v>272</v>
      </c>
      <c r="Q13" s="22">
        <v>400554.6</v>
      </c>
      <c r="R13" s="19" t="s">
        <v>272</v>
      </c>
      <c r="S13" s="22">
        <v>400024.6</v>
      </c>
    </row>
    <row r="14" spans="1:19" x14ac:dyDescent="0.25">
      <c r="A14" s="27" t="s">
        <v>100</v>
      </c>
      <c r="B14" s="27" t="s">
        <v>273</v>
      </c>
      <c r="C14" s="28">
        <v>1288.5999999999999</v>
      </c>
      <c r="D14" s="27" t="s">
        <v>273</v>
      </c>
      <c r="E14" s="29" t="s">
        <v>320</v>
      </c>
      <c r="F14" s="30" t="s">
        <v>273</v>
      </c>
      <c r="G14" s="21" t="s">
        <v>320</v>
      </c>
      <c r="H14" s="19" t="s">
        <v>273</v>
      </c>
      <c r="I14" s="21" t="s">
        <v>320</v>
      </c>
      <c r="J14" s="19" t="s">
        <v>273</v>
      </c>
      <c r="K14" s="22">
        <v>1288.5999999999999</v>
      </c>
      <c r="L14" s="24" t="s">
        <v>273</v>
      </c>
      <c r="M14" s="25">
        <v>2689.2</v>
      </c>
      <c r="N14" s="19" t="s">
        <v>273</v>
      </c>
      <c r="O14" s="22">
        <v>2689.2</v>
      </c>
      <c r="P14" s="19" t="s">
        <v>273</v>
      </c>
      <c r="Q14" s="22">
        <v>2689.2</v>
      </c>
      <c r="R14" s="19" t="s">
        <v>273</v>
      </c>
      <c r="S14" s="22">
        <v>1346.6</v>
      </c>
    </row>
    <row r="15" spans="1:19" x14ac:dyDescent="0.25">
      <c r="A15" s="27" t="s">
        <v>106</v>
      </c>
      <c r="B15" s="27" t="s">
        <v>274</v>
      </c>
      <c r="C15" s="28">
        <v>72000</v>
      </c>
      <c r="D15" s="27" t="s">
        <v>274</v>
      </c>
      <c r="E15" s="29" t="s">
        <v>321</v>
      </c>
      <c r="F15" s="30" t="s">
        <v>274</v>
      </c>
      <c r="G15" s="21" t="s">
        <v>321</v>
      </c>
      <c r="H15" s="19" t="s">
        <v>274</v>
      </c>
      <c r="I15" s="21" t="s">
        <v>321</v>
      </c>
      <c r="J15" s="19" t="s">
        <v>274</v>
      </c>
      <c r="K15" s="22">
        <v>72000</v>
      </c>
      <c r="L15" s="24" t="s">
        <v>274</v>
      </c>
      <c r="M15" s="25">
        <v>72000</v>
      </c>
      <c r="N15" s="19" t="s">
        <v>274</v>
      </c>
      <c r="O15" s="22">
        <v>72000</v>
      </c>
      <c r="P15" s="19" t="s">
        <v>274</v>
      </c>
      <c r="Q15" s="22">
        <v>72000</v>
      </c>
      <c r="R15" s="19" t="s">
        <v>274</v>
      </c>
      <c r="S15" s="22">
        <v>68399.899999999994</v>
      </c>
    </row>
    <row r="16" spans="1:19" x14ac:dyDescent="0.25">
      <c r="A16" s="27" t="s">
        <v>108</v>
      </c>
      <c r="B16" s="27" t="s">
        <v>275</v>
      </c>
      <c r="C16" s="32">
        <v>154722</v>
      </c>
      <c r="D16" s="27" t="s">
        <v>275</v>
      </c>
      <c r="E16" s="29" t="s">
        <v>322</v>
      </c>
      <c r="F16" s="30" t="s">
        <v>275</v>
      </c>
      <c r="G16" s="21" t="s">
        <v>358</v>
      </c>
      <c r="H16" s="19" t="s">
        <v>275</v>
      </c>
      <c r="I16" s="21" t="s">
        <v>358</v>
      </c>
      <c r="J16" s="19" t="s">
        <v>275</v>
      </c>
      <c r="K16" s="22">
        <v>166131</v>
      </c>
      <c r="L16" s="24" t="s">
        <v>275</v>
      </c>
      <c r="M16" s="25">
        <v>213302</v>
      </c>
      <c r="N16" s="19" t="s">
        <v>275</v>
      </c>
      <c r="O16" s="22">
        <v>208827.9</v>
      </c>
      <c r="P16" s="19" t="s">
        <v>275</v>
      </c>
      <c r="Q16" s="22">
        <v>207674.9</v>
      </c>
      <c r="R16" s="19" t="s">
        <v>275</v>
      </c>
      <c r="S16" s="22">
        <v>205740.79999999999</v>
      </c>
    </row>
    <row r="17" spans="1:19" x14ac:dyDescent="0.25">
      <c r="A17" s="27" t="s">
        <v>114</v>
      </c>
      <c r="B17" s="27" t="s">
        <v>276</v>
      </c>
      <c r="C17" s="32">
        <v>113203</v>
      </c>
      <c r="D17" s="27" t="s">
        <v>276</v>
      </c>
      <c r="E17" s="29" t="s">
        <v>323</v>
      </c>
      <c r="F17" s="30" t="s">
        <v>276</v>
      </c>
      <c r="G17" s="21" t="s">
        <v>323</v>
      </c>
      <c r="H17" s="19" t="s">
        <v>276</v>
      </c>
      <c r="I17" s="21" t="s">
        <v>375</v>
      </c>
      <c r="J17" s="19" t="s">
        <v>276</v>
      </c>
      <c r="K17" s="22">
        <v>113966</v>
      </c>
      <c r="L17" s="24" t="s">
        <v>276</v>
      </c>
      <c r="M17" s="25">
        <v>113966</v>
      </c>
      <c r="N17" s="19" t="s">
        <v>276</v>
      </c>
      <c r="O17" s="22">
        <v>118190.5</v>
      </c>
      <c r="P17" s="19" t="s">
        <v>276</v>
      </c>
      <c r="Q17" s="22">
        <v>118190.5</v>
      </c>
      <c r="R17" s="19" t="s">
        <v>276</v>
      </c>
      <c r="S17" s="22">
        <v>124537.29999999999</v>
      </c>
    </row>
    <row r="18" spans="1:19" x14ac:dyDescent="0.25">
      <c r="A18" s="27" t="s">
        <v>116</v>
      </c>
      <c r="B18" s="27" t="s">
        <v>277</v>
      </c>
      <c r="C18" s="28">
        <v>368902.1</v>
      </c>
      <c r="D18" s="27" t="s">
        <v>277</v>
      </c>
      <c r="E18" s="29" t="s">
        <v>324</v>
      </c>
      <c r="F18" s="30" t="s">
        <v>277</v>
      </c>
      <c r="G18" s="21" t="s">
        <v>359</v>
      </c>
      <c r="H18" s="19" t="s">
        <v>277</v>
      </c>
      <c r="I18" s="21" t="s">
        <v>376</v>
      </c>
      <c r="J18" s="19" t="s">
        <v>277</v>
      </c>
      <c r="K18" s="22">
        <v>510057.4</v>
      </c>
      <c r="L18" s="24" t="s">
        <v>277</v>
      </c>
      <c r="M18" s="25">
        <v>509567.44855999999</v>
      </c>
      <c r="N18" s="19" t="s">
        <v>277</v>
      </c>
      <c r="O18" s="22">
        <v>499434.8</v>
      </c>
      <c r="P18" s="19" t="s">
        <v>277</v>
      </c>
      <c r="Q18" s="22">
        <v>503676.8</v>
      </c>
      <c r="R18" s="19" t="s">
        <v>277</v>
      </c>
      <c r="S18" s="22">
        <v>464191.5</v>
      </c>
    </row>
    <row r="19" spans="1:19" x14ac:dyDescent="0.25">
      <c r="A19" s="27" t="s">
        <v>118</v>
      </c>
      <c r="B19" s="27" t="s">
        <v>278</v>
      </c>
      <c r="C19" s="28">
        <v>13560</v>
      </c>
      <c r="D19" s="27" t="s">
        <v>278</v>
      </c>
      <c r="E19" s="29" t="s">
        <v>325</v>
      </c>
      <c r="F19" s="30" t="s">
        <v>278</v>
      </c>
      <c r="G19" s="21" t="s">
        <v>325</v>
      </c>
      <c r="H19" s="19" t="s">
        <v>278</v>
      </c>
      <c r="I19" s="21" t="s">
        <v>377</v>
      </c>
      <c r="J19" s="19" t="s">
        <v>278</v>
      </c>
      <c r="K19" s="22">
        <v>14399</v>
      </c>
      <c r="L19" s="24" t="s">
        <v>278</v>
      </c>
      <c r="M19" s="25">
        <v>15903</v>
      </c>
      <c r="N19" s="19" t="s">
        <v>278</v>
      </c>
      <c r="O19" s="22">
        <v>20233</v>
      </c>
      <c r="P19" s="19" t="s">
        <v>278</v>
      </c>
      <c r="Q19" s="22">
        <v>20233</v>
      </c>
      <c r="R19" s="19" t="s">
        <v>278</v>
      </c>
      <c r="S19" s="22">
        <v>18875.5</v>
      </c>
    </row>
    <row r="20" spans="1:19" x14ac:dyDescent="0.25">
      <c r="A20" s="27" t="s">
        <v>120</v>
      </c>
      <c r="B20" s="27" t="s">
        <v>279</v>
      </c>
      <c r="C20" s="28">
        <v>12266</v>
      </c>
      <c r="D20" s="27" t="s">
        <v>279</v>
      </c>
      <c r="E20" s="29" t="s">
        <v>326</v>
      </c>
      <c r="F20" s="30" t="s">
        <v>279</v>
      </c>
      <c r="G20" s="21" t="s">
        <v>326</v>
      </c>
      <c r="H20" s="19" t="s">
        <v>279</v>
      </c>
      <c r="I20" s="21" t="s">
        <v>326</v>
      </c>
      <c r="J20" s="19" t="s">
        <v>279</v>
      </c>
      <c r="K20" s="22">
        <v>12266</v>
      </c>
      <c r="L20" s="24" t="s">
        <v>279</v>
      </c>
      <c r="M20" s="25">
        <v>12061</v>
      </c>
      <c r="N20" s="19" t="s">
        <v>279</v>
      </c>
      <c r="O20" s="22">
        <v>10935</v>
      </c>
      <c r="P20" s="19" t="s">
        <v>279</v>
      </c>
      <c r="Q20" s="22">
        <v>10924</v>
      </c>
      <c r="R20" s="19" t="s">
        <v>279</v>
      </c>
      <c r="S20" s="22">
        <v>3959.6</v>
      </c>
    </row>
    <row r="21" spans="1:19" x14ac:dyDescent="0.25">
      <c r="A21" s="27" t="s">
        <v>122</v>
      </c>
      <c r="B21" s="27" t="s">
        <v>280</v>
      </c>
      <c r="C21" s="28">
        <v>300592.09999999998</v>
      </c>
      <c r="D21" s="27" t="s">
        <v>280</v>
      </c>
      <c r="E21" s="29" t="s">
        <v>327</v>
      </c>
      <c r="F21" s="30" t="s">
        <v>280</v>
      </c>
      <c r="G21" s="21" t="s">
        <v>360</v>
      </c>
      <c r="H21" s="19" t="s">
        <v>280</v>
      </c>
      <c r="I21" s="21" t="s">
        <v>378</v>
      </c>
      <c r="J21" s="19" t="s">
        <v>280</v>
      </c>
      <c r="K21" s="22">
        <v>440758.4</v>
      </c>
      <c r="L21" s="24" t="s">
        <v>280</v>
      </c>
      <c r="M21" s="25">
        <v>438969.44855999999</v>
      </c>
      <c r="N21" s="19" t="s">
        <v>280</v>
      </c>
      <c r="O21" s="22">
        <v>422252.79999999999</v>
      </c>
      <c r="P21" s="19" t="s">
        <v>280</v>
      </c>
      <c r="Q21" s="22">
        <v>425305.8</v>
      </c>
      <c r="R21" s="19" t="s">
        <v>280</v>
      </c>
      <c r="S21" s="22">
        <v>397121</v>
      </c>
    </row>
    <row r="22" spans="1:19" x14ac:dyDescent="0.25">
      <c r="A22" s="27" t="s">
        <v>124</v>
      </c>
      <c r="B22" s="27" t="s">
        <v>281</v>
      </c>
      <c r="C22" s="28">
        <v>42484</v>
      </c>
      <c r="D22" s="27" t="s">
        <v>281</v>
      </c>
      <c r="E22" s="29" t="s">
        <v>328</v>
      </c>
      <c r="F22" s="30" t="s">
        <v>281</v>
      </c>
      <c r="G22" s="21" t="s">
        <v>328</v>
      </c>
      <c r="H22" s="19" t="s">
        <v>281</v>
      </c>
      <c r="I22" s="21" t="s">
        <v>379</v>
      </c>
      <c r="J22" s="19" t="s">
        <v>281</v>
      </c>
      <c r="K22" s="22">
        <v>42634</v>
      </c>
      <c r="L22" s="24" t="s">
        <v>281</v>
      </c>
      <c r="M22" s="25">
        <v>42634</v>
      </c>
      <c r="N22" s="19" t="s">
        <v>281</v>
      </c>
      <c r="O22" s="22">
        <v>46014</v>
      </c>
      <c r="P22" s="19" t="s">
        <v>281</v>
      </c>
      <c r="Q22" s="22">
        <v>47214</v>
      </c>
      <c r="R22" s="19" t="s">
        <v>281</v>
      </c>
      <c r="S22" s="22">
        <v>44235.4</v>
      </c>
    </row>
    <row r="23" spans="1:19" x14ac:dyDescent="0.25">
      <c r="A23" s="27" t="s">
        <v>126</v>
      </c>
      <c r="B23" s="27" t="s">
        <v>282</v>
      </c>
      <c r="C23" s="28">
        <v>2700</v>
      </c>
      <c r="D23" s="27" t="s">
        <v>282</v>
      </c>
      <c r="E23" s="29" t="s">
        <v>329</v>
      </c>
      <c r="F23" s="30" t="s">
        <v>282</v>
      </c>
      <c r="G23" s="21" t="s">
        <v>329</v>
      </c>
      <c r="H23" s="19" t="s">
        <v>282</v>
      </c>
      <c r="I23" s="21" t="s">
        <v>329</v>
      </c>
      <c r="J23" s="19" t="s">
        <v>282</v>
      </c>
      <c r="K23" s="22">
        <v>2700</v>
      </c>
      <c r="L23" s="24" t="s">
        <v>282</v>
      </c>
      <c r="M23" s="25">
        <v>1200</v>
      </c>
      <c r="N23" s="31"/>
      <c r="O23" s="31"/>
      <c r="P23" s="31"/>
      <c r="Q23" s="31"/>
      <c r="R23" s="31"/>
      <c r="S23" s="31"/>
    </row>
    <row r="24" spans="1:19" x14ac:dyDescent="0.25">
      <c r="A24" s="27" t="s">
        <v>130</v>
      </c>
      <c r="B24" s="27" t="s">
        <v>283</v>
      </c>
      <c r="C24" s="28">
        <v>2700</v>
      </c>
      <c r="D24" s="27" t="s">
        <v>283</v>
      </c>
      <c r="E24" s="29" t="s">
        <v>329</v>
      </c>
      <c r="F24" s="30" t="s">
        <v>283</v>
      </c>
      <c r="G24" s="21" t="s">
        <v>329</v>
      </c>
      <c r="H24" s="19" t="s">
        <v>283</v>
      </c>
      <c r="I24" s="21" t="s">
        <v>329</v>
      </c>
      <c r="J24" s="19" t="s">
        <v>283</v>
      </c>
      <c r="K24" s="22">
        <v>2700</v>
      </c>
      <c r="L24" s="24" t="s">
        <v>283</v>
      </c>
      <c r="M24" s="25">
        <v>1200</v>
      </c>
      <c r="N24" s="31"/>
      <c r="O24" s="31"/>
      <c r="P24" s="31"/>
      <c r="Q24" s="31"/>
      <c r="R24" s="31"/>
      <c r="S24" s="31"/>
    </row>
    <row r="25" spans="1:19" x14ac:dyDescent="0.25">
      <c r="A25" s="27" t="s">
        <v>134</v>
      </c>
      <c r="B25" s="27" t="s">
        <v>284</v>
      </c>
      <c r="C25" s="32">
        <v>1836472.6000000003</v>
      </c>
      <c r="D25" s="27" t="s">
        <v>284</v>
      </c>
      <c r="E25" s="29" t="s">
        <v>330</v>
      </c>
      <c r="F25" s="30" t="s">
        <v>284</v>
      </c>
      <c r="G25" s="21" t="s">
        <v>361</v>
      </c>
      <c r="H25" s="19" t="s">
        <v>284</v>
      </c>
      <c r="I25" s="21" t="s">
        <v>361</v>
      </c>
      <c r="J25" s="19" t="s">
        <v>284</v>
      </c>
      <c r="K25" s="22">
        <v>1821391.5</v>
      </c>
      <c r="L25" s="24" t="s">
        <v>284</v>
      </c>
      <c r="M25" s="25">
        <v>1841562.5</v>
      </c>
      <c r="N25" s="19" t="s">
        <v>284</v>
      </c>
      <c r="O25" s="22">
        <v>2012080.2</v>
      </c>
      <c r="P25" s="19" t="s">
        <v>284</v>
      </c>
      <c r="Q25" s="22">
        <v>2006140.4</v>
      </c>
      <c r="R25" s="19" t="s">
        <v>284</v>
      </c>
      <c r="S25" s="22">
        <v>1978422.7999999996</v>
      </c>
    </row>
    <row r="26" spans="1:19" x14ac:dyDescent="0.25">
      <c r="A26" s="27" t="s">
        <v>136</v>
      </c>
      <c r="B26" s="27" t="s">
        <v>285</v>
      </c>
      <c r="C26" s="28">
        <v>837863.3</v>
      </c>
      <c r="D26" s="27" t="s">
        <v>285</v>
      </c>
      <c r="E26" s="29" t="s">
        <v>331</v>
      </c>
      <c r="F26" s="30" t="s">
        <v>285</v>
      </c>
      <c r="G26" s="21" t="s">
        <v>362</v>
      </c>
      <c r="H26" s="19" t="s">
        <v>285</v>
      </c>
      <c r="I26" s="21" t="s">
        <v>362</v>
      </c>
      <c r="J26" s="19" t="s">
        <v>285</v>
      </c>
      <c r="K26" s="22">
        <v>795887</v>
      </c>
      <c r="L26" s="24" t="s">
        <v>285</v>
      </c>
      <c r="M26" s="25">
        <v>796204</v>
      </c>
      <c r="N26" s="19" t="s">
        <v>285</v>
      </c>
      <c r="O26" s="22">
        <v>920071.9</v>
      </c>
      <c r="P26" s="19" t="s">
        <v>285</v>
      </c>
      <c r="Q26" s="22">
        <v>941113.9</v>
      </c>
      <c r="R26" s="19" t="s">
        <v>285</v>
      </c>
      <c r="S26" s="22">
        <v>933884.69999999984</v>
      </c>
    </row>
    <row r="27" spans="1:19" x14ac:dyDescent="0.25">
      <c r="A27" s="27" t="s">
        <v>138</v>
      </c>
      <c r="B27" s="27" t="s">
        <v>286</v>
      </c>
      <c r="C27" s="28">
        <v>696626.4</v>
      </c>
      <c r="D27" s="27" t="s">
        <v>286</v>
      </c>
      <c r="E27" s="29" t="s">
        <v>332</v>
      </c>
      <c r="F27" s="30" t="s">
        <v>286</v>
      </c>
      <c r="G27" s="21" t="s">
        <v>363</v>
      </c>
      <c r="H27" s="19" t="s">
        <v>286</v>
      </c>
      <c r="I27" s="21" t="s">
        <v>380</v>
      </c>
      <c r="J27" s="19" t="s">
        <v>286</v>
      </c>
      <c r="K27" s="22">
        <v>717486.6</v>
      </c>
      <c r="L27" s="24" t="s">
        <v>286</v>
      </c>
      <c r="M27" s="25">
        <v>717481.6</v>
      </c>
      <c r="N27" s="19" t="s">
        <v>286</v>
      </c>
      <c r="O27" s="22">
        <v>792740.4</v>
      </c>
      <c r="P27" s="19" t="s">
        <v>286</v>
      </c>
      <c r="Q27" s="22">
        <v>796687.5</v>
      </c>
      <c r="R27" s="19" t="s">
        <v>286</v>
      </c>
      <c r="S27" s="22">
        <v>787670.19999999984</v>
      </c>
    </row>
    <row r="28" spans="1:19" x14ac:dyDescent="0.25">
      <c r="A28" s="27" t="s">
        <v>242</v>
      </c>
      <c r="B28" s="27" t="s">
        <v>287</v>
      </c>
      <c r="C28" s="28">
        <v>190242.6</v>
      </c>
      <c r="D28" s="27" t="s">
        <v>287</v>
      </c>
      <c r="E28" s="29" t="s">
        <v>333</v>
      </c>
      <c r="F28" s="30" t="s">
        <v>287</v>
      </c>
      <c r="G28" s="21" t="s">
        <v>364</v>
      </c>
      <c r="H28" s="19" t="s">
        <v>287</v>
      </c>
      <c r="I28" s="21" t="s">
        <v>381</v>
      </c>
      <c r="J28" s="19" t="s">
        <v>287</v>
      </c>
      <c r="K28" s="22">
        <v>194599.6</v>
      </c>
      <c r="L28" s="24" t="s">
        <v>287</v>
      </c>
      <c r="M28" s="25">
        <v>214946.6</v>
      </c>
      <c r="N28" s="19" t="s">
        <v>287</v>
      </c>
      <c r="O28" s="22">
        <v>201351.7</v>
      </c>
      <c r="P28" s="19" t="s">
        <v>287</v>
      </c>
      <c r="Q28" s="22">
        <v>173272.2</v>
      </c>
      <c r="R28" s="19" t="s">
        <v>287</v>
      </c>
      <c r="S28" s="22">
        <v>169587.4</v>
      </c>
    </row>
    <row r="29" spans="1:19" x14ac:dyDescent="0.25">
      <c r="A29" s="27" t="s">
        <v>142</v>
      </c>
      <c r="B29" s="27" t="s">
        <v>288</v>
      </c>
      <c r="C29" s="28">
        <v>500</v>
      </c>
      <c r="D29" s="27" t="s">
        <v>288</v>
      </c>
      <c r="E29" s="29" t="s">
        <v>334</v>
      </c>
      <c r="F29" s="30" t="s">
        <v>288</v>
      </c>
      <c r="G29" s="21" t="s">
        <v>334</v>
      </c>
      <c r="H29" s="19" t="s">
        <v>288</v>
      </c>
      <c r="I29" s="21" t="s">
        <v>334</v>
      </c>
      <c r="J29" s="19" t="s">
        <v>288</v>
      </c>
      <c r="K29" s="22">
        <v>505</v>
      </c>
      <c r="L29" s="24" t="s">
        <v>288</v>
      </c>
      <c r="M29" s="25">
        <v>505</v>
      </c>
      <c r="N29" s="19" t="s">
        <v>288</v>
      </c>
      <c r="O29" s="22">
        <v>505</v>
      </c>
      <c r="P29" s="19" t="s">
        <v>288</v>
      </c>
      <c r="Q29" s="22">
        <v>505</v>
      </c>
      <c r="R29" s="19" t="s">
        <v>288</v>
      </c>
      <c r="S29" s="22">
        <v>628</v>
      </c>
    </row>
    <row r="30" spans="1:19" x14ac:dyDescent="0.25">
      <c r="A30" s="27" t="s">
        <v>243</v>
      </c>
      <c r="B30" s="27" t="s">
        <v>289</v>
      </c>
      <c r="C30" s="28">
        <v>60548.3</v>
      </c>
      <c r="D30" s="27" t="s">
        <v>289</v>
      </c>
      <c r="E30" s="29" t="s">
        <v>335</v>
      </c>
      <c r="F30" s="30" t="s">
        <v>289</v>
      </c>
      <c r="G30" s="21" t="s">
        <v>365</v>
      </c>
      <c r="H30" s="19" t="s">
        <v>289</v>
      </c>
      <c r="I30" s="21" t="s">
        <v>365</v>
      </c>
      <c r="J30" s="19" t="s">
        <v>289</v>
      </c>
      <c r="K30" s="22">
        <v>60832.3</v>
      </c>
      <c r="L30" s="24" t="s">
        <v>289</v>
      </c>
      <c r="M30" s="25">
        <v>60344.3</v>
      </c>
      <c r="N30" s="19" t="s">
        <v>289</v>
      </c>
      <c r="O30" s="22">
        <v>45330.3</v>
      </c>
      <c r="P30" s="19" t="s">
        <v>289</v>
      </c>
      <c r="Q30" s="22">
        <v>42271.3</v>
      </c>
      <c r="R30" s="19" t="s">
        <v>289</v>
      </c>
      <c r="S30" s="22">
        <v>37779</v>
      </c>
    </row>
    <row r="31" spans="1:19" x14ac:dyDescent="0.25">
      <c r="A31" s="27" t="s">
        <v>150</v>
      </c>
      <c r="B31" s="27" t="s">
        <v>290</v>
      </c>
      <c r="C31" s="28">
        <v>50692</v>
      </c>
      <c r="D31" s="27" t="s">
        <v>290</v>
      </c>
      <c r="E31" s="29" t="s">
        <v>336</v>
      </c>
      <c r="F31" s="30" t="s">
        <v>290</v>
      </c>
      <c r="G31" s="21" t="s">
        <v>336</v>
      </c>
      <c r="H31" s="19" t="s">
        <v>290</v>
      </c>
      <c r="I31" s="21" t="s">
        <v>336</v>
      </c>
      <c r="J31" s="19" t="s">
        <v>290</v>
      </c>
      <c r="K31" s="22">
        <v>52081</v>
      </c>
      <c r="L31" s="24" t="s">
        <v>290</v>
      </c>
      <c r="M31" s="25">
        <v>52081</v>
      </c>
      <c r="N31" s="19" t="s">
        <v>290</v>
      </c>
      <c r="O31" s="22">
        <v>52081</v>
      </c>
      <c r="P31" s="19" t="s">
        <v>290</v>
      </c>
      <c r="Q31" s="22">
        <v>52290.5</v>
      </c>
      <c r="R31" s="19" t="s">
        <v>290</v>
      </c>
      <c r="S31" s="22">
        <v>48873.500000000007</v>
      </c>
    </row>
    <row r="32" spans="1:19" x14ac:dyDescent="0.25">
      <c r="A32" s="27" t="s">
        <v>152</v>
      </c>
      <c r="B32" s="27" t="s">
        <v>291</v>
      </c>
      <c r="C32" s="32">
        <v>69508.5</v>
      </c>
      <c r="D32" s="27" t="s">
        <v>291</v>
      </c>
      <c r="E32" s="29" t="s">
        <v>337</v>
      </c>
      <c r="F32" s="30" t="s">
        <v>291</v>
      </c>
      <c r="G32" s="21" t="s">
        <v>366</v>
      </c>
      <c r="H32" s="19" t="s">
        <v>291</v>
      </c>
      <c r="I32" s="21" t="s">
        <v>382</v>
      </c>
      <c r="J32" s="19" t="s">
        <v>291</v>
      </c>
      <c r="K32" s="22">
        <v>71995.600000000006</v>
      </c>
      <c r="L32" s="24" t="s">
        <v>291</v>
      </c>
      <c r="M32" s="25">
        <v>71933.5</v>
      </c>
      <c r="N32" s="19" t="s">
        <v>291</v>
      </c>
      <c r="O32" s="22">
        <v>72119.199999999997</v>
      </c>
      <c r="P32" s="19" t="s">
        <v>291</v>
      </c>
      <c r="Q32" s="22">
        <v>72119.199999999997</v>
      </c>
      <c r="R32" s="19" t="s">
        <v>291</v>
      </c>
      <c r="S32" s="22">
        <v>66527.900000000009</v>
      </c>
    </row>
    <row r="33" spans="1:19" x14ac:dyDescent="0.25">
      <c r="A33" s="27" t="s">
        <v>154</v>
      </c>
      <c r="B33" s="27" t="s">
        <v>292</v>
      </c>
      <c r="C33" s="28">
        <v>64125.5</v>
      </c>
      <c r="D33" s="27" t="s">
        <v>292</v>
      </c>
      <c r="E33" s="29" t="s">
        <v>338</v>
      </c>
      <c r="F33" s="30" t="s">
        <v>292</v>
      </c>
      <c r="G33" s="21" t="s">
        <v>367</v>
      </c>
      <c r="H33" s="19" t="s">
        <v>292</v>
      </c>
      <c r="I33" s="21" t="s">
        <v>383</v>
      </c>
      <c r="J33" s="19" t="s">
        <v>292</v>
      </c>
      <c r="K33" s="22">
        <v>66612.600000000006</v>
      </c>
      <c r="L33" s="24" t="s">
        <v>292</v>
      </c>
      <c r="M33" s="25">
        <v>66550.5</v>
      </c>
      <c r="N33" s="19" t="s">
        <v>292</v>
      </c>
      <c r="O33" s="22">
        <v>66736.2</v>
      </c>
      <c r="P33" s="19" t="s">
        <v>292</v>
      </c>
      <c r="Q33" s="22">
        <v>66736.2</v>
      </c>
      <c r="R33" s="19" t="s">
        <v>292</v>
      </c>
      <c r="S33" s="22">
        <v>60665.500000000015</v>
      </c>
    </row>
    <row r="34" spans="1:19" x14ac:dyDescent="0.25">
      <c r="A34" s="27" t="s">
        <v>158</v>
      </c>
      <c r="B34" s="27" t="s">
        <v>293</v>
      </c>
      <c r="C34" s="28">
        <v>5383</v>
      </c>
      <c r="D34" s="27" t="s">
        <v>293</v>
      </c>
      <c r="E34" s="29" t="s">
        <v>339</v>
      </c>
      <c r="F34" s="30" t="s">
        <v>293</v>
      </c>
      <c r="G34" s="21" t="s">
        <v>339</v>
      </c>
      <c r="H34" s="19" t="s">
        <v>293</v>
      </c>
      <c r="I34" s="21" t="s">
        <v>339</v>
      </c>
      <c r="J34" s="19" t="s">
        <v>293</v>
      </c>
      <c r="K34" s="22">
        <v>5383</v>
      </c>
      <c r="L34" s="24" t="s">
        <v>293</v>
      </c>
      <c r="M34" s="25">
        <v>5383</v>
      </c>
      <c r="N34" s="19" t="s">
        <v>293</v>
      </c>
      <c r="O34" s="22">
        <v>5383</v>
      </c>
      <c r="P34" s="19" t="s">
        <v>293</v>
      </c>
      <c r="Q34" s="22">
        <v>5383</v>
      </c>
      <c r="R34" s="19" t="s">
        <v>293</v>
      </c>
      <c r="S34" s="22">
        <v>5862.4000000000005</v>
      </c>
    </row>
    <row r="35" spans="1:19" x14ac:dyDescent="0.25">
      <c r="A35" s="27" t="s">
        <v>175</v>
      </c>
      <c r="B35" s="27" t="s">
        <v>294</v>
      </c>
      <c r="C35" s="32">
        <v>134322.19999999998</v>
      </c>
      <c r="D35" s="27" t="s">
        <v>294</v>
      </c>
      <c r="E35" s="29" t="s">
        <v>340</v>
      </c>
      <c r="F35" s="30" t="s">
        <v>294</v>
      </c>
      <c r="G35" s="21" t="s">
        <v>340</v>
      </c>
      <c r="H35" s="19" t="s">
        <v>294</v>
      </c>
      <c r="I35" s="21" t="s">
        <v>384</v>
      </c>
      <c r="J35" s="19" t="s">
        <v>294</v>
      </c>
      <c r="K35" s="22">
        <v>128365</v>
      </c>
      <c r="L35" s="24" t="s">
        <v>294</v>
      </c>
      <c r="M35" s="25">
        <v>128976.765</v>
      </c>
      <c r="N35" s="19" t="s">
        <v>294</v>
      </c>
      <c r="O35" s="22">
        <v>117760.2</v>
      </c>
      <c r="P35" s="19" t="s">
        <v>294</v>
      </c>
      <c r="Q35" s="22">
        <v>115959.7</v>
      </c>
      <c r="R35" s="19" t="s">
        <v>294</v>
      </c>
      <c r="S35" s="22">
        <v>112562.6</v>
      </c>
    </row>
    <row r="36" spans="1:19" x14ac:dyDescent="0.25">
      <c r="A36" s="27" t="s">
        <v>177</v>
      </c>
      <c r="B36" s="27" t="s">
        <v>295</v>
      </c>
      <c r="C36" s="28">
        <v>1815</v>
      </c>
      <c r="D36" s="27" t="s">
        <v>295</v>
      </c>
      <c r="E36" s="29" t="s">
        <v>341</v>
      </c>
      <c r="F36" s="30" t="s">
        <v>295</v>
      </c>
      <c r="G36" s="21" t="s">
        <v>341</v>
      </c>
      <c r="H36" s="19" t="s">
        <v>295</v>
      </c>
      <c r="I36" s="21" t="s">
        <v>341</v>
      </c>
      <c r="J36" s="19" t="s">
        <v>295</v>
      </c>
      <c r="K36" s="22">
        <v>1815</v>
      </c>
      <c r="L36" s="24" t="s">
        <v>295</v>
      </c>
      <c r="M36" s="25">
        <v>1815</v>
      </c>
      <c r="N36" s="19" t="s">
        <v>295</v>
      </c>
      <c r="O36" s="22">
        <v>2073.5</v>
      </c>
      <c r="P36" s="19" t="s">
        <v>295</v>
      </c>
      <c r="Q36" s="22">
        <v>1774.5</v>
      </c>
      <c r="R36" s="19" t="s">
        <v>295</v>
      </c>
      <c r="S36" s="22">
        <v>1591.6</v>
      </c>
    </row>
    <row r="37" spans="1:19" x14ac:dyDescent="0.25">
      <c r="A37" s="27" t="s">
        <v>181</v>
      </c>
      <c r="B37" s="27" t="s">
        <v>296</v>
      </c>
      <c r="C37" s="28">
        <v>20655.2</v>
      </c>
      <c r="D37" s="27" t="s">
        <v>296</v>
      </c>
      <c r="E37" s="29" t="s">
        <v>342</v>
      </c>
      <c r="F37" s="30" t="s">
        <v>296</v>
      </c>
      <c r="G37" s="21" t="s">
        <v>342</v>
      </c>
      <c r="H37" s="19" t="s">
        <v>296</v>
      </c>
      <c r="I37" s="21" t="s">
        <v>342</v>
      </c>
      <c r="J37" s="19" t="s">
        <v>296</v>
      </c>
      <c r="K37" s="22">
        <v>14888.2</v>
      </c>
      <c r="L37" s="24" t="s">
        <v>296</v>
      </c>
      <c r="M37" s="25">
        <v>15979.5</v>
      </c>
      <c r="N37" s="19" t="s">
        <v>296</v>
      </c>
      <c r="O37" s="22">
        <v>12650.9</v>
      </c>
      <c r="P37" s="19" t="s">
        <v>296</v>
      </c>
      <c r="Q37" s="22">
        <v>11149.4</v>
      </c>
      <c r="R37" s="19" t="s">
        <v>296</v>
      </c>
      <c r="S37" s="22">
        <v>8990.6</v>
      </c>
    </row>
    <row r="38" spans="1:19" x14ac:dyDescent="0.25">
      <c r="A38" s="27" t="s">
        <v>183</v>
      </c>
      <c r="B38" s="27" t="s">
        <v>297</v>
      </c>
      <c r="C38" s="28">
        <v>111851.99999999999</v>
      </c>
      <c r="D38" s="27" t="s">
        <v>297</v>
      </c>
      <c r="E38" s="29" t="s">
        <v>343</v>
      </c>
      <c r="F38" s="30" t="s">
        <v>297</v>
      </c>
      <c r="G38" s="21" t="s">
        <v>343</v>
      </c>
      <c r="H38" s="19" t="s">
        <v>297</v>
      </c>
      <c r="I38" s="21" t="s">
        <v>385</v>
      </c>
      <c r="J38" s="19" t="s">
        <v>297</v>
      </c>
      <c r="K38" s="22">
        <v>111661.8</v>
      </c>
      <c r="L38" s="24" t="s">
        <v>297</v>
      </c>
      <c r="M38" s="25">
        <v>111182.265</v>
      </c>
      <c r="N38" s="19" t="s">
        <v>297</v>
      </c>
      <c r="O38" s="22">
        <v>103035.8</v>
      </c>
      <c r="P38" s="19" t="s">
        <v>297</v>
      </c>
      <c r="Q38" s="22">
        <v>103035.8</v>
      </c>
      <c r="R38" s="19" t="s">
        <v>297</v>
      </c>
      <c r="S38" s="22">
        <v>101980.40000000001</v>
      </c>
    </row>
    <row r="39" spans="1:19" x14ac:dyDescent="0.25">
      <c r="A39" s="27" t="s">
        <v>187</v>
      </c>
      <c r="B39" s="27" t="s">
        <v>298</v>
      </c>
      <c r="C39" s="28">
        <v>101050.6</v>
      </c>
      <c r="D39" s="27" t="s">
        <v>298</v>
      </c>
      <c r="E39" s="29" t="s">
        <v>344</v>
      </c>
      <c r="F39" s="30" t="s">
        <v>298</v>
      </c>
      <c r="G39" s="21" t="s">
        <v>344</v>
      </c>
      <c r="H39" s="19" t="s">
        <v>298</v>
      </c>
      <c r="I39" s="21" t="s">
        <v>344</v>
      </c>
      <c r="J39" s="19" t="s">
        <v>298</v>
      </c>
      <c r="K39" s="22">
        <v>101095.6</v>
      </c>
      <c r="L39" s="24" t="s">
        <v>298</v>
      </c>
      <c r="M39" s="25">
        <v>101793.60000000001</v>
      </c>
      <c r="N39" s="19" t="s">
        <v>298</v>
      </c>
      <c r="O39" s="22">
        <v>102679.3</v>
      </c>
      <c r="P39" s="19" t="s">
        <v>298</v>
      </c>
      <c r="Q39" s="22">
        <v>102490.3</v>
      </c>
      <c r="R39" s="19" t="s">
        <v>298</v>
      </c>
      <c r="S39" s="22">
        <v>94144.7</v>
      </c>
    </row>
    <row r="40" spans="1:19" x14ac:dyDescent="0.25">
      <c r="A40" s="27" t="s">
        <v>189</v>
      </c>
      <c r="B40" s="27" t="s">
        <v>299</v>
      </c>
      <c r="C40" s="28">
        <v>79388</v>
      </c>
      <c r="D40" s="27" t="s">
        <v>299</v>
      </c>
      <c r="E40" s="29" t="s">
        <v>345</v>
      </c>
      <c r="F40" s="30" t="s">
        <v>299</v>
      </c>
      <c r="G40" s="21" t="s">
        <v>345</v>
      </c>
      <c r="H40" s="19" t="s">
        <v>299</v>
      </c>
      <c r="I40" s="21" t="s">
        <v>386</v>
      </c>
      <c r="J40" s="19" t="s">
        <v>299</v>
      </c>
      <c r="K40" s="22">
        <v>79745</v>
      </c>
      <c r="L40" s="24" t="s">
        <v>299</v>
      </c>
      <c r="M40" s="25">
        <v>80443</v>
      </c>
      <c r="N40" s="19" t="s">
        <v>299</v>
      </c>
      <c r="O40" s="22">
        <v>80451.399999999994</v>
      </c>
      <c r="P40" s="19" t="s">
        <v>299</v>
      </c>
      <c r="Q40" s="22">
        <v>79411.399999999994</v>
      </c>
      <c r="R40" s="19" t="s">
        <v>299</v>
      </c>
      <c r="S40" s="22">
        <v>74456.399999999994</v>
      </c>
    </row>
    <row r="41" spans="1:19" x14ac:dyDescent="0.25">
      <c r="A41" s="27" t="s">
        <v>191</v>
      </c>
      <c r="B41" s="27" t="s">
        <v>300</v>
      </c>
      <c r="C41" s="28">
        <v>6309</v>
      </c>
      <c r="D41" s="27" t="s">
        <v>300</v>
      </c>
      <c r="E41" s="29" t="s">
        <v>346</v>
      </c>
      <c r="F41" s="30" t="s">
        <v>300</v>
      </c>
      <c r="G41" s="21" t="s">
        <v>346</v>
      </c>
      <c r="H41" s="19" t="s">
        <v>300</v>
      </c>
      <c r="I41" s="21" t="s">
        <v>387</v>
      </c>
      <c r="J41" s="19" t="s">
        <v>300</v>
      </c>
      <c r="K41" s="22">
        <v>6283.1</v>
      </c>
      <c r="L41" s="24" t="s">
        <v>300</v>
      </c>
      <c r="M41" s="25">
        <v>6283.1</v>
      </c>
      <c r="N41" s="19" t="s">
        <v>300</v>
      </c>
      <c r="O41" s="22">
        <v>6283.1</v>
      </c>
      <c r="P41" s="19" t="s">
        <v>300</v>
      </c>
      <c r="Q41" s="22">
        <v>5683.1</v>
      </c>
      <c r="R41" s="19" t="s">
        <v>300</v>
      </c>
      <c r="S41" s="22">
        <v>2926.1</v>
      </c>
    </row>
    <row r="42" spans="1:19" x14ac:dyDescent="0.25">
      <c r="A42" s="30" t="s">
        <v>193</v>
      </c>
      <c r="B42" s="27" t="s">
        <v>301</v>
      </c>
      <c r="C42" s="22">
        <v>3455.6</v>
      </c>
      <c r="D42" s="27" t="s">
        <v>301</v>
      </c>
      <c r="E42" s="29" t="s">
        <v>347</v>
      </c>
      <c r="F42" s="30" t="s">
        <v>301</v>
      </c>
      <c r="G42" s="21" t="s">
        <v>347</v>
      </c>
      <c r="H42" s="19" t="s">
        <v>301</v>
      </c>
      <c r="I42" s="21" t="s">
        <v>347</v>
      </c>
      <c r="J42" s="19" t="s">
        <v>301</v>
      </c>
      <c r="K42" s="22">
        <v>3124.5</v>
      </c>
      <c r="L42" s="24" t="s">
        <v>301</v>
      </c>
      <c r="M42" s="25">
        <v>3124.5</v>
      </c>
      <c r="N42" s="19" t="s">
        <v>301</v>
      </c>
      <c r="O42" s="22">
        <v>4001.8</v>
      </c>
      <c r="P42" s="19" t="s">
        <v>301</v>
      </c>
      <c r="Q42" s="22">
        <v>4001.8</v>
      </c>
      <c r="R42" s="19" t="s">
        <v>301</v>
      </c>
      <c r="S42" s="22">
        <v>4001.8</v>
      </c>
    </row>
    <row r="43" spans="1:19" x14ac:dyDescent="0.25">
      <c r="A43" s="27" t="s">
        <v>195</v>
      </c>
      <c r="B43" s="27" t="s">
        <v>302</v>
      </c>
      <c r="C43" s="28">
        <v>11898</v>
      </c>
      <c r="D43" s="27" t="s">
        <v>302</v>
      </c>
      <c r="E43" s="29" t="s">
        <v>348</v>
      </c>
      <c r="F43" s="30" t="s">
        <v>302</v>
      </c>
      <c r="G43" s="21" t="s">
        <v>348</v>
      </c>
      <c r="H43" s="19" t="s">
        <v>302</v>
      </c>
      <c r="I43" s="21" t="s">
        <v>348</v>
      </c>
      <c r="J43" s="19" t="s">
        <v>302</v>
      </c>
      <c r="K43" s="22">
        <v>11943</v>
      </c>
      <c r="L43" s="24" t="s">
        <v>302</v>
      </c>
      <c r="M43" s="25">
        <v>11943</v>
      </c>
      <c r="N43" s="19" t="s">
        <v>302</v>
      </c>
      <c r="O43" s="22">
        <v>11943</v>
      </c>
      <c r="P43" s="19" t="s">
        <v>302</v>
      </c>
      <c r="Q43" s="22">
        <v>13394</v>
      </c>
      <c r="R43" s="19" t="s">
        <v>302</v>
      </c>
      <c r="S43" s="22">
        <v>12760.4</v>
      </c>
    </row>
    <row r="44" spans="1:19" x14ac:dyDescent="0.25">
      <c r="A44" s="27" t="s">
        <v>197</v>
      </c>
      <c r="B44" s="27" t="s">
        <v>303</v>
      </c>
      <c r="C44" s="28">
        <v>15313</v>
      </c>
      <c r="D44" s="27" t="s">
        <v>303</v>
      </c>
      <c r="E44" s="29" t="s">
        <v>349</v>
      </c>
      <c r="F44" s="30" t="s">
        <v>303</v>
      </c>
      <c r="G44" s="21" t="s">
        <v>368</v>
      </c>
      <c r="H44" s="19" t="s">
        <v>303</v>
      </c>
      <c r="I44" s="21" t="s">
        <v>368</v>
      </c>
      <c r="J44" s="19" t="s">
        <v>303</v>
      </c>
      <c r="K44" s="22">
        <v>16578</v>
      </c>
      <c r="L44" s="24" t="s">
        <v>303</v>
      </c>
      <c r="M44" s="25">
        <v>16578</v>
      </c>
      <c r="N44" s="19" t="s">
        <v>303</v>
      </c>
      <c r="O44" s="22">
        <v>16578</v>
      </c>
      <c r="P44" s="19" t="s">
        <v>303</v>
      </c>
      <c r="Q44" s="22">
        <v>16578</v>
      </c>
      <c r="R44" s="19" t="s">
        <v>303</v>
      </c>
      <c r="S44" s="22">
        <v>16578</v>
      </c>
    </row>
    <row r="45" spans="1:19" x14ac:dyDescent="0.25">
      <c r="A45" s="27" t="s">
        <v>199</v>
      </c>
      <c r="B45" s="27" t="s">
        <v>304</v>
      </c>
      <c r="C45" s="28">
        <v>11313</v>
      </c>
      <c r="D45" s="27" t="s">
        <v>304</v>
      </c>
      <c r="E45" s="29" t="s">
        <v>350</v>
      </c>
      <c r="F45" s="30" t="s">
        <v>304</v>
      </c>
      <c r="G45" s="21" t="s">
        <v>369</v>
      </c>
      <c r="H45" s="19" t="s">
        <v>304</v>
      </c>
      <c r="I45" s="21" t="s">
        <v>369</v>
      </c>
      <c r="J45" s="19" t="s">
        <v>304</v>
      </c>
      <c r="K45" s="22">
        <v>12578</v>
      </c>
      <c r="L45" s="24" t="s">
        <v>304</v>
      </c>
      <c r="M45" s="25">
        <v>12578</v>
      </c>
      <c r="N45" s="19" t="s">
        <v>304</v>
      </c>
      <c r="O45" s="22">
        <v>12578</v>
      </c>
      <c r="P45" s="19" t="s">
        <v>304</v>
      </c>
      <c r="Q45" s="22">
        <v>12578</v>
      </c>
      <c r="R45" s="19" t="s">
        <v>304</v>
      </c>
      <c r="S45" s="22">
        <v>12578</v>
      </c>
    </row>
    <row r="46" spans="1:19" x14ac:dyDescent="0.25">
      <c r="A46" s="27" t="s">
        <v>201</v>
      </c>
      <c r="B46" s="27" t="s">
        <v>305</v>
      </c>
      <c r="C46" s="28">
        <v>4000</v>
      </c>
      <c r="D46" s="27" t="s">
        <v>305</v>
      </c>
      <c r="E46" s="29" t="s">
        <v>351</v>
      </c>
      <c r="F46" s="30" t="s">
        <v>305</v>
      </c>
      <c r="G46" s="21" t="s">
        <v>351</v>
      </c>
      <c r="H46" s="19" t="s">
        <v>305</v>
      </c>
      <c r="I46" s="21" t="s">
        <v>351</v>
      </c>
      <c r="J46" s="19" t="s">
        <v>305</v>
      </c>
      <c r="K46" s="22">
        <v>4000</v>
      </c>
      <c r="L46" s="24" t="s">
        <v>305</v>
      </c>
      <c r="M46" s="25">
        <v>4000</v>
      </c>
      <c r="N46" s="19" t="s">
        <v>305</v>
      </c>
      <c r="O46" s="22">
        <v>4000</v>
      </c>
      <c r="P46" s="19" t="s">
        <v>305</v>
      </c>
      <c r="Q46" s="22">
        <v>4000</v>
      </c>
      <c r="R46" s="19" t="s">
        <v>305</v>
      </c>
      <c r="S46" s="22">
        <v>4000</v>
      </c>
    </row>
    <row r="47" spans="1:19" x14ac:dyDescent="0.25">
      <c r="A47" s="27" t="s">
        <v>205</v>
      </c>
      <c r="B47" s="27" t="s">
        <v>306</v>
      </c>
      <c r="C47" s="28">
        <v>8910</v>
      </c>
      <c r="D47" s="27" t="s">
        <v>306</v>
      </c>
      <c r="E47" s="29" t="s">
        <v>352</v>
      </c>
      <c r="F47" s="30" t="s">
        <v>306</v>
      </c>
      <c r="G47" s="21" t="s">
        <v>352</v>
      </c>
      <c r="H47" s="19" t="s">
        <v>306</v>
      </c>
      <c r="I47" s="21" t="s">
        <v>352</v>
      </c>
      <c r="J47" s="19" t="s">
        <v>306</v>
      </c>
      <c r="K47" s="22">
        <v>13410</v>
      </c>
      <c r="L47" s="24" t="s">
        <v>306</v>
      </c>
      <c r="M47" s="25">
        <v>13410</v>
      </c>
      <c r="N47" s="19" t="s">
        <v>306</v>
      </c>
      <c r="O47" s="22">
        <v>9014</v>
      </c>
      <c r="P47" s="19" t="s">
        <v>306</v>
      </c>
      <c r="Q47" s="22">
        <v>9035</v>
      </c>
      <c r="R47" s="19" t="s">
        <v>306</v>
      </c>
      <c r="S47" s="22">
        <v>7170.6</v>
      </c>
    </row>
    <row r="48" spans="1:19" x14ac:dyDescent="0.25">
      <c r="A48" s="27" t="s">
        <v>207</v>
      </c>
      <c r="B48" s="27" t="s">
        <v>307</v>
      </c>
      <c r="C48" s="28">
        <v>8910</v>
      </c>
      <c r="D48" s="27" t="s">
        <v>307</v>
      </c>
      <c r="E48" s="29" t="s">
        <v>352</v>
      </c>
      <c r="F48" s="30" t="s">
        <v>307</v>
      </c>
      <c r="G48" s="21" t="s">
        <v>352</v>
      </c>
      <c r="H48" s="19" t="s">
        <v>307</v>
      </c>
      <c r="I48" s="21" t="s">
        <v>352</v>
      </c>
      <c r="J48" s="19" t="s">
        <v>307</v>
      </c>
      <c r="K48" s="22">
        <v>13410</v>
      </c>
      <c r="L48" s="24" t="s">
        <v>307</v>
      </c>
      <c r="M48" s="25">
        <v>13410</v>
      </c>
      <c r="N48" s="19" t="s">
        <v>307</v>
      </c>
      <c r="O48" s="22">
        <v>9014</v>
      </c>
      <c r="P48" s="19" t="s">
        <v>307</v>
      </c>
      <c r="Q48" s="22">
        <v>9035</v>
      </c>
      <c r="R48" s="19" t="s">
        <v>307</v>
      </c>
      <c r="S48" s="22">
        <v>7170.6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 1 (2)</vt:lpstr>
      <vt:lpstr>с уточ.планом</vt:lpstr>
      <vt:lpstr>Лист1</vt:lpstr>
      <vt:lpstr>'Лист 1 (2)'!Заголовки_для_печати</vt:lpstr>
      <vt:lpstr>'с уточ.планом'!Заголовки_для_печати</vt:lpstr>
      <vt:lpstr>'с уточ.планом'!Область_печати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Галяутдинов Ринат Рамилевич</dc:creator>
  <cp:lastModifiedBy>Людмила Александровна Зверева</cp:lastModifiedBy>
  <cp:lastPrinted>2021-03-17T03:27:55Z</cp:lastPrinted>
  <dcterms:created xsi:type="dcterms:W3CDTF">2015-04-28T09:53:59Z</dcterms:created>
  <dcterms:modified xsi:type="dcterms:W3CDTF">2021-03-17T03:27:59Z</dcterms:modified>
</cp:coreProperties>
</file>