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 и Постановления\2021 год\6.-27.12.2021 - ____________\Решение о внесении изменений - 3 вариант\"/>
    </mc:Choice>
  </mc:AlternateContent>
  <bookViews>
    <workbookView xWindow="0" yWindow="0" windowWidth="19200" windowHeight="10995"/>
  </bookViews>
  <sheets>
    <sheet name="2021" sheetId="1" r:id="rId1"/>
  </sheets>
  <definedNames>
    <definedName name="_xlnm._FilterDatabase" localSheetId="0" hidden="1">'2021'!$B$1:$B$142</definedName>
    <definedName name="_xlnm.Print_Titles" localSheetId="0">'2021'!$8:$9</definedName>
    <definedName name="_xlnm.Print_Area" localSheetId="0">'2021'!$B$1:$D$147</definedName>
  </definedNames>
  <calcPr calcId="152511"/>
</workbook>
</file>

<file path=xl/calcChain.xml><?xml version="1.0" encoding="utf-8"?>
<calcChain xmlns="http://schemas.openxmlformats.org/spreadsheetml/2006/main">
  <c r="D138" i="1" l="1"/>
  <c r="D136" i="1" l="1"/>
  <c r="D71" i="1" l="1"/>
  <c r="D61" i="1"/>
  <c r="D111" i="1"/>
  <c r="D93" i="1" l="1"/>
  <c r="D91" i="1" l="1"/>
  <c r="D90" i="1"/>
  <c r="D88" i="1"/>
  <c r="D83" i="1"/>
  <c r="D82" i="1"/>
  <c r="D81" i="1"/>
  <c r="D80" i="1"/>
  <c r="D79" i="1"/>
  <c r="D78" i="1"/>
  <c r="D77" i="1"/>
  <c r="D76" i="1"/>
  <c r="D75" i="1"/>
  <c r="D73" i="1"/>
  <c r="D72" i="1"/>
  <c r="D70" i="1"/>
  <c r="D69" i="1"/>
  <c r="D67" i="1"/>
  <c r="D66" i="1"/>
  <c r="D65" i="1"/>
  <c r="D64" i="1"/>
  <c r="D63" i="1"/>
  <c r="D60" i="1"/>
  <c r="D59" i="1"/>
  <c r="D57" i="1"/>
  <c r="D56" i="1"/>
  <c r="D55" i="1"/>
  <c r="D53" i="1"/>
  <c r="D52" i="1"/>
  <c r="D51" i="1"/>
  <c r="D50" i="1"/>
  <c r="D49" i="1"/>
  <c r="D48" i="1"/>
  <c r="D47" i="1"/>
  <c r="D46" i="1"/>
  <c r="D41" i="1"/>
  <c r="D40" i="1"/>
  <c r="D38" i="1"/>
  <c r="D36" i="1"/>
  <c r="D35" i="1"/>
  <c r="D34" i="1"/>
  <c r="D33" i="1"/>
  <c r="D31" i="1"/>
  <c r="D30" i="1"/>
  <c r="D29" i="1"/>
  <c r="D26" i="1"/>
  <c r="D25" i="1"/>
  <c r="D24" i="1"/>
  <c r="D23" i="1" s="1"/>
  <c r="D22" i="1"/>
  <c r="D21" i="1"/>
  <c r="D20" i="1"/>
  <c r="D18" i="1"/>
  <c r="D17" i="1"/>
  <c r="D16" i="1"/>
  <c r="D15" i="1"/>
  <c r="D14" i="1"/>
  <c r="D89" i="1" l="1"/>
  <c r="D54" i="1"/>
  <c r="D45" i="1"/>
  <c r="D68" i="1"/>
  <c r="D62" i="1"/>
  <c r="D58" i="1" l="1"/>
  <c r="D92" i="1" s="1"/>
  <c r="D13" i="1" l="1"/>
  <c r="D19" i="1"/>
  <c r="D32" i="1"/>
  <c r="D37" i="1" l="1"/>
  <c r="D39" i="1" l="1"/>
  <c r="D12" i="1" l="1"/>
  <c r="D44" i="1" s="1"/>
  <c r="D11" i="1" l="1"/>
  <c r="D10" i="1" s="1"/>
</calcChain>
</file>

<file path=xl/sharedStrings.xml><?xml version="1.0" encoding="utf-8"?>
<sst xmlns="http://schemas.openxmlformats.org/spreadsheetml/2006/main" count="278" uniqueCount="278">
  <si>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</si>
  <si>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</si>
  <si>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</si>
  <si>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</si>
  <si>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</si>
  <si>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</si>
  <si>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</si>
  <si>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</si>
  <si>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</si>
  <si>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</si>
  <si>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</si>
  <si>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</si>
  <si>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</si>
  <si>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</si>
  <si>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</si>
  <si>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</si>
  <si>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</si>
  <si>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</si>
  <si>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</si>
  <si>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</si>
  <si>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</si>
  <si>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</si>
  <si>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</si>
  <si>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</si>
  <si>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</si>
  <si>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</si>
  <si>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</si>
  <si>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</si>
  <si>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</si>
  <si>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</si>
  <si>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</si>
  <si>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</si>
  <si>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</si>
  <si>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</si>
  <si>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</si>
  <si>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</si>
  <si>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</si>
  <si>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</si>
  <si>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</si>
  <si>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</si>
  <si>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</si>
  <si>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</si>
  <si>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</si>
  <si>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</si>
  <si>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</si>
  <si>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</si>
  <si>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</si>
  <si>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</si>
  <si>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</si>
  <si>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</si>
  <si>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</si>
  <si>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</si>
  <si>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</si>
  <si>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</si>
  <si>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</si>
  <si>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</si>
  <si>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</si>
  <si>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</si>
  <si>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</si>
  <si>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</si>
  <si>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</si>
  <si>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</si>
  <si>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</si>
  <si>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</si>
  <si>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</si>
  <si>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</si>
  <si>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</si>
  <si>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</si>
  <si>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</si>
  <si>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</si>
  <si>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</si>
  <si>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</si>
  <si>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</si>
  <si>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</si>
  <si>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</si>
  <si>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</si>
  <si>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</si>
  <si>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</si>
  <si>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</si>
  <si>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</si>
  <si>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</si>
  <si>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</si>
  <si>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</si>
  <si>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</si>
  <si>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</si>
  <si>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</si>
  <si>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</si>
  <si>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</si>
  <si>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</si>
  <si>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</si>
  <si>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</si>
  <si>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</si>
  <si>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</si>
  <si>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</si>
  <si>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</si>
  <si>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</si>
  <si>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</si>
  <si>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</si>
  <si>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</si>
  <si>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</si>
  <si>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</si>
  <si>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</si>
  <si>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</si>
  <si>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</si>
  <si>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</si>
  <si>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</si>
  <si>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</si>
  <si>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</si>
  <si>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</si>
  <si>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</si>
  <si>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</si>
  <si>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</si>
  <si>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</si>
  <si>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</si>
  <si>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</si>
  <si>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</si>
  <si>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</si>
  <si>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</si>
  <si>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</si>
  <si>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проведение Всероссийской переписи населения 2020 года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</si>
  <si>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</si>
  <si>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город Салават Республики Башкортостан</t>
  </si>
  <si>
    <t xml:space="preserve">                                                                          к решению Совета городского округа</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</si>
  <si>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</si>
  <si>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</si>
  <si>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</si>
  <si>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городских округов на проведение комплексных кадастровых работ</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</si>
  <si>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</si>
  <si>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</si>
  <si>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</si>
  <si>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</si>
  <si>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</si>
  <si>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105 01012 01 0000 110</t>
  </si>
  <si>
    <t>105 01050 01 0000 110</t>
  </si>
  <si>
    <t>101 02 080 01 0000 110</t>
  </si>
  <si>
    <t>111 05312 04 0000 120</t>
  </si>
  <si>
    <t>1 12 01 041 01 0000 120</t>
  </si>
  <si>
    <t>Плата за размещение отходов производства</t>
  </si>
  <si>
    <t>1 12 01 070 01 0000 120</t>
  </si>
  <si>
    <t>113 02064 04 0000 130</t>
  </si>
  <si>
    <t>113 02994 04 0000 130</t>
  </si>
  <si>
    <t>114 06024 04 0000 430</t>
  </si>
  <si>
    <t>114 06312 04 0000 430</t>
  </si>
  <si>
    <t>114 02042 04 0000 440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</si>
  <si>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</si>
  <si>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взимаемый с налогоплательщиков, выбравших в качестве объекта налогообложения доходы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</si>
  <si>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</si>
  <si>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</si>
  <si>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</si>
  <si>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</si>
  <si>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</si>
  <si>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</si>
  <si>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</si>
  <si>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</si>
  <si>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</si>
  <si>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</si>
  <si>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</si>
  <si>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</si>
  <si>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</si>
  <si>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</si>
  <si>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</si>
  <si>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</si>
  <si>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</si>
  <si>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</si>
  <si>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</si>
  <si>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</si>
  <si>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</si>
  <si>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</si>
  <si>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</si>
  <si>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</si>
  <si>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</si>
  <si>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</si>
  <si>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Инициативные платежи, зачисляемые в бюджеты городских округов</t>
  </si>
  <si>
    <t>Прочие неналоговые доходы бюджетов городских округов</t>
  </si>
  <si>
    <t>Прочие неналоговые доходы</t>
  </si>
  <si>
    <t>1 16 01053 01 0000 140</t>
  </si>
  <si>
    <t>1 16 01063 01 0000 140</t>
  </si>
  <si>
    <t>1 16 01073 01 0000 140</t>
  </si>
  <si>
    <t>1 16 01074 01 0000 140</t>
  </si>
  <si>
    <t>1 16 01083 01 0000 140</t>
  </si>
  <si>
    <t>1 16 01084 01 0000 140</t>
  </si>
  <si>
    <t>1 16 01133 01 0000 140</t>
  </si>
  <si>
    <t>1 16 01143 01 0000 140</t>
  </si>
  <si>
    <t>1 16 01153 01 0000 140</t>
  </si>
  <si>
    <t>1 16 01173 01 0000 140</t>
  </si>
  <si>
    <t>1 16 01193 01 0000 140</t>
  </si>
  <si>
    <t>1 16 01194 01 0000 140</t>
  </si>
  <si>
    <t>1 16 01203 01 0000 140</t>
  </si>
  <si>
    <t>1 16 02020 02 0000 140</t>
  </si>
  <si>
    <t>1 16 07010 04 0000 140</t>
  </si>
  <si>
    <t>1 16 10032 04 0000 140</t>
  </si>
  <si>
    <t>1 16 10061 04 0000 140</t>
  </si>
  <si>
    <t>1 16 10100 04 0000 140</t>
  </si>
  <si>
    <t>1 16 10123 01 0000 140</t>
  </si>
  <si>
    <t>1 17 00000 00 0000 000</t>
  </si>
  <si>
    <t>1 17 05040 04 0000 180</t>
  </si>
  <si>
    <t>1 17 15020 04 0000 150</t>
  </si>
  <si>
    <t>2 02 15 001 04 0000 150</t>
  </si>
  <si>
    <t>Дотации бюджетам городских округов на выравнивание бюджетной обеспеченности из бюджета субъекта Российской Федерации</t>
  </si>
  <si>
    <t>2 02 15 002 04 0000 150</t>
  </si>
  <si>
    <t>2 02 20 216 04 7216 150</t>
  </si>
  <si>
    <t>2 02 25 304 04 0000 150</t>
  </si>
  <si>
    <t>2 02 25 491 04 0000 150</t>
  </si>
  <si>
    <t>2 02 25 497 04 0000 150</t>
  </si>
  <si>
    <t>2 02 25 511 04 0000 150</t>
  </si>
  <si>
    <t>2 02 25 555 04 0000 150</t>
  </si>
  <si>
    <t>2 02 29 998 04 0000 150</t>
  </si>
  <si>
    <t>2 02 29 999 04 7204 150</t>
  </si>
  <si>
    <t>2 02 29 999 04 7205 150</t>
  </si>
  <si>
    <t>2 02 29 999 04 7208 150</t>
  </si>
  <si>
    <t>Прочие субсидии бюджетам городских округов на обеспечение питанием обучающихся с ограниченными возможностями здоровья и детей-инвалидов в муниципальных общеобразовательных организациях, осуществляющих образовательную деятельность</t>
  </si>
  <si>
    <t>2 02 29 999 04 7212 150</t>
  </si>
  <si>
    <t>Прочие субсидии бюджетам городских округов на создание и обеспечение текущего финансирования деятельности бизнес-инкубаторов</t>
  </si>
  <si>
    <t>2 02 29 999 04 7220 150</t>
  </si>
  <si>
    <t>Прочие субсидии бюджетам городских округов (предоставление социальных выплат молодым семьям на приобретение (строительство) жилого помещения)</t>
  </si>
  <si>
    <t>2 02 29 999 04 7247 150</t>
  </si>
  <si>
    <t>Прочие субсидии бюджетам городских округов на проекты развития общественной инфраструктуры, основанные на местных инициативах</t>
  </si>
  <si>
    <t>2 02 29 999 04 7248 150</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</si>
  <si>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</si>
  <si>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2 02 29 999 04 7252 150</t>
  </si>
  <si>
    <t>2 02 29 999 04 7290 150</t>
  </si>
  <si>
    <t>Прочие субсидии бюджетам городских округов на финансирование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</si>
  <si>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2 02 30 024 04 7302 150</t>
  </si>
  <si>
    <t>2 02 30 024 04 7303 150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</si>
  <si>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</si>
  <si>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2 02 30 024 04 7304 150</t>
  </si>
  <si>
    <t>2 02 30 024 04 7305 150</t>
  </si>
  <si>
    <t>2 02 30 024 04 7306 150</t>
  </si>
  <si>
    <t>2 02 30 024 04 7308 150</t>
  </si>
  <si>
    <t>2 02 30 024 04 7309 150</t>
  </si>
  <si>
    <t>2 02 30 024 04 7310 150</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</si>
  <si>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</si>
  <si>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2 02 30 024 04 7314 150</t>
  </si>
  <si>
    <t>2 02 30 024 04 7315 150</t>
  </si>
  <si>
    <t>2 02 30 024 04 7316 150</t>
  </si>
  <si>
    <t>2 02 30 024 04 7317 150</t>
  </si>
  <si>
    <t>2 02 30 024 04 7318 150</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</si>
  <si>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t>
  </si>
  <si>
    <t>2 02 30 024 04 7319 150</t>
  </si>
  <si>
    <t>2 02 30 024 04 7330 150</t>
  </si>
  <si>
    <t>2 02 30 024 04 7331 150</t>
  </si>
  <si>
    <t>2 02 30 024 04 7334 150</t>
  </si>
  <si>
    <t>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t>
  </si>
  <si>
    <t>2 02 30 024 04 7335 150</t>
  </si>
  <si>
    <t>2 02 30 024 04 7336 150</t>
  </si>
  <si>
    <t>2 02 30 024 04 7337 150</t>
  </si>
  <si>
    <t>Субвенции бюджетам городских округов на социальную поддержку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</si>
  <si>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2 02 30 029 04 0000 150</t>
  </si>
  <si>
    <t>2 02 35 082 04 0000 150</t>
  </si>
  <si>
    <t>2 02 35 120 04 0000 150</t>
  </si>
  <si>
    <t>2 02 35 260 04 0000 150</t>
  </si>
  <si>
    <t>2 02 35 469 04 0000 150</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</si>
  <si>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</si>
  <si>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</si>
  <si>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2 02 45 393 04 0000 150</t>
  </si>
  <si>
    <t>2 02 49 999 04 7403 150</t>
  </si>
  <si>
    <t>2 02 49 999 04 7412 150</t>
  </si>
  <si>
    <t>Прочие межбюджетные трансферты, передаваемые бюджетам городских округов на финансовое обеспечение дорожной деятельности</t>
  </si>
  <si>
    <t>2 02 49 999 04 7424 150</t>
  </si>
  <si>
    <t>Прочие межбюджетные трансферты, передаваемые бюджетам городских округов на проведение капитального ремонта объектов спорта</t>
  </si>
  <si>
    <t xml:space="preserve">                                                                          Приложение № 2</t>
  </si>
  <si>
    <t>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</si>
  <si>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</si>
  <si>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</si>
  <si>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</si>
  <si>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2 02 25 269 04 0000 150</t>
  </si>
  <si>
    <t>Субсидии бюджетам городских округов на закупку контейнеров для раздельного накопления твердых коммунальных отходов</t>
  </si>
  <si>
    <t>2 02 25 519 04 0000 150</t>
  </si>
  <si>
    <t>Субсидии бюджетам городских округов на поддержку отрасли культуры</t>
  </si>
  <si>
    <t>2 02 29 999 04 7249 150</t>
  </si>
  <si>
    <t>Прочие субсидии бюджетам городских округов (поддержка мероприятий муниципальных программ развития субъектов малого и среднего предпринимательства, а также физических лиц, применяющих специальный налоговый режим «Налог на профессиональный доход»)</t>
  </si>
  <si>
    <t>2 02 49 999 04 7408 150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</si>
  <si>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</si>
  <si>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2 02 49 999 04 7425 150</t>
  </si>
  <si>
    <t>Прочие межбюджетные трансферты, передаваемые бюджетам (премирование муниципальных образований по итогам Республиканского конкурса на лучшую муниципальную практику по патриотическому воспитанию граждан "Гордимся! Помним! Чтим!")</t>
  </si>
  <si>
    <t>(в рублях)</t>
  </si>
  <si>
    <t>Прочие межбюджетные трансферты, передаваемые бюджетам городских округов на премирование победителей по итогам ежегодного республиканского конкурса «Лучший объект по содержанию многоквартирных домов и благоустройству придомовых территорий»</t>
  </si>
  <si>
    <t>2 02 49 999 04 7409 150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</si>
</sst>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2" fillId="0" borderId="2" xfId="0" applyFont="1" applyBorder="1" applyAlignment="1">
      <alignment vertical="center" wrapText="1"/>
    </xf>
    <xf numFmtId="0" fontId="2" fillId="0" borderId="1" xfId="0" applyNumberFormat="1" applyFont="1" applyFill="1" applyBorder="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abSelected="1" view="pageBreakPreview" topLeftCell="B1" zoomScale="110" zoomScaleNormal="112" zoomScaleSheetLayoutView="110" workbookViewId="0">
      <selection activeCell="C13" sqref="C13"/>
    </sheetView>
  </sheetViews>
  <sheetFormatPr defaultColWidth="9.140625" defaultRowHeight="15" x14ac:dyDescent="0.2"/>
  <cols>
    <col min="1" max="1" width="5.7109375" style="1" hidden="1" customWidth="1"/>
    <col min="2" max="2" width="22.28515625" style="1" customWidth="1"/>
    <col min="3" max="3" width="58.28515625" style="18" customWidth="1"/>
    <col min="4" max="4" width="17.28515625" style="24" customWidth="1"/>
    <col min="5" max="16384" width="9.140625" style="1"/>
  </cols>
  <sheetData>
    <row r="1" spans="2:4" x14ac:dyDescent="0.2">
      <c r="C1" s="31" t="s">
        <v>260</v>
      </c>
      <c r="D1" s="31"/>
    </row>
    <row r="2" spans="2:4" x14ac:dyDescent="0.2">
      <c r="C2" s="32" t="s">
        <v>122</v>
      </c>
      <c r="D2" s="32"/>
    </row>
    <row r="3" spans="2:4" x14ac:dyDescent="0.2">
      <c r="C3" s="32" t="s">
        <v>121</v>
      </c>
      <c r="D3" s="32"/>
    </row>
    <row r="4" spans="2:4" x14ac:dyDescent="0.2">
      <c r="C4" s="20"/>
    </row>
    <row r="5" spans="2:4" s="2" customFormat="1" ht="14.25" x14ac:dyDescent="0.2">
      <c r="B5" s="34" t="s">
        <v>78</v>
      </c>
      <c r="C5" s="34"/>
      <c r="D5" s="34"/>
    </row>
    <row r="6" spans="2:4" s="2" customFormat="1" ht="14.25" x14ac:dyDescent="0.2">
      <c r="B6" s="34" t="s">
        <v>124</v>
      </c>
      <c r="C6" s="34"/>
      <c r="D6" s="34"/>
    </row>
    <row r="7" spans="2:4" x14ac:dyDescent="0.2">
      <c r="B7" s="33" t="s">
        <v>275</v>
      </c>
      <c r="C7" s="33"/>
      <c r="D7" s="33"/>
    </row>
    <row r="8" spans="2:4" s="2" customFormat="1" ht="28.5" x14ac:dyDescent="0.2">
      <c r="B8" s="3" t="s">
        <v>0</v>
      </c>
      <c r="C8" s="3" t="s">
        <v>1</v>
      </c>
      <c r="D8" s="25" t="s">
        <v>103</v>
      </c>
    </row>
    <row r="9" spans="2:4" s="2" customFormat="1" ht="14.25" x14ac:dyDescent="0.2">
      <c r="B9" s="4">
        <v>1</v>
      </c>
      <c r="C9" s="3">
        <v>2</v>
      </c>
      <c r="D9" s="28">
        <v>3</v>
      </c>
    </row>
    <row r="10" spans="2:4" s="2" customFormat="1" ht="14.25" x14ac:dyDescent="0.2">
      <c r="B10" s="5"/>
      <c r="C10" s="6" t="s">
        <v>105</v>
      </c>
      <c r="D10" s="26">
        <f>D11+D93</f>
        <v>3590217137.71</v>
      </c>
    </row>
    <row r="11" spans="2:4" s="2" customFormat="1" ht="14.25" x14ac:dyDescent="0.2">
      <c r="B11" s="5" t="s">
        <v>2</v>
      </c>
      <c r="C11" s="7" t="s">
        <v>104</v>
      </c>
      <c r="D11" s="26">
        <f>SUM(D44+D92)</f>
        <v>1348042700</v>
      </c>
    </row>
    <row r="12" spans="2:4" x14ac:dyDescent="0.2">
      <c r="B12" s="8" t="s">
        <v>3</v>
      </c>
      <c r="C12" s="9" t="s">
        <v>4</v>
      </c>
      <c r="D12" s="27">
        <f t="shared" ref="D12" si="0">SUM(D13)</f>
        <v>668968943.67999995</v>
      </c>
    </row>
    <row r="13" spans="2:4" x14ac:dyDescent="0.2">
      <c r="B13" s="10" t="s">
        <v>5</v>
      </c>
      <c r="C13" s="9" t="s">
        <v>6</v>
      </c>
      <c r="D13" s="27">
        <f>SUM(D14+D15+D16+D17+D18)</f>
        <v>668968943.67999995</v>
      </c>
    </row>
    <row r="14" spans="2:4" ht="75" x14ac:dyDescent="0.2">
      <c r="B14" s="10" t="s">
        <v>7</v>
      </c>
      <c r="C14" s="21" t="s">
        <v>8</v>
      </c>
      <c r="D14" s="27">
        <f>654683100-12232156.32</f>
        <v>642450943.67999995</v>
      </c>
    </row>
    <row r="15" spans="2:4" ht="105" x14ac:dyDescent="0.2">
      <c r="B15" s="10" t="s">
        <v>9</v>
      </c>
      <c r="C15" s="21" t="s">
        <v>10</v>
      </c>
      <c r="D15" s="27">
        <f>1104000+396000</f>
        <v>1500000</v>
      </c>
    </row>
    <row r="16" spans="2:4" ht="45" x14ac:dyDescent="0.2">
      <c r="B16" s="10" t="s">
        <v>11</v>
      </c>
      <c r="C16" s="10" t="s">
        <v>106</v>
      </c>
      <c r="D16" s="27">
        <f>5826000-267000</f>
        <v>5559000</v>
      </c>
    </row>
    <row r="17" spans="2:4" ht="90" x14ac:dyDescent="0.2">
      <c r="B17" s="10" t="s">
        <v>79</v>
      </c>
      <c r="C17" s="22" t="s">
        <v>80</v>
      </c>
      <c r="D17" s="27">
        <f>603000-407000</f>
        <v>196000</v>
      </c>
    </row>
    <row r="18" spans="2:4" ht="105" x14ac:dyDescent="0.2">
      <c r="B18" s="10" t="s">
        <v>134</v>
      </c>
      <c r="C18" s="30" t="s">
        <v>144</v>
      </c>
      <c r="D18" s="27">
        <f>15000000+4263000</f>
        <v>19263000</v>
      </c>
    </row>
    <row r="19" spans="2:4" ht="30" x14ac:dyDescent="0.2">
      <c r="B19" s="10" t="s">
        <v>12</v>
      </c>
      <c r="C19" s="10" t="s">
        <v>13</v>
      </c>
      <c r="D19" s="27">
        <f>D20+D21+D22</f>
        <v>5266000</v>
      </c>
    </row>
    <row r="20" spans="2:4" ht="105" x14ac:dyDescent="0.2">
      <c r="B20" s="10" t="s">
        <v>107</v>
      </c>
      <c r="C20" s="10" t="s">
        <v>108</v>
      </c>
      <c r="D20" s="27">
        <f>2100000+160000</f>
        <v>2260000</v>
      </c>
    </row>
    <row r="21" spans="2:4" ht="135" x14ac:dyDescent="0.2">
      <c r="B21" s="10" t="s">
        <v>109</v>
      </c>
      <c r="C21" s="10" t="s">
        <v>110</v>
      </c>
      <c r="D21" s="27">
        <f>18000-2000</f>
        <v>16000</v>
      </c>
    </row>
    <row r="22" spans="2:4" ht="120" x14ac:dyDescent="0.2">
      <c r="B22" s="10" t="s">
        <v>111</v>
      </c>
      <c r="C22" s="10" t="s">
        <v>112</v>
      </c>
      <c r="D22" s="27">
        <f>2952000+38000</f>
        <v>2990000</v>
      </c>
    </row>
    <row r="23" spans="2:4" x14ac:dyDescent="0.2">
      <c r="B23" s="10" t="s">
        <v>14</v>
      </c>
      <c r="C23" s="10" t="s">
        <v>15</v>
      </c>
      <c r="D23" s="27">
        <f>D24+D26+D31+D29+D30+D25+D28+D27</f>
        <v>142146200</v>
      </c>
    </row>
    <row r="24" spans="2:4" ht="30" x14ac:dyDescent="0.2">
      <c r="B24" s="10" t="s">
        <v>16</v>
      </c>
      <c r="C24" s="10" t="s">
        <v>17</v>
      </c>
      <c r="D24" s="27">
        <f>99469000-12384000</f>
        <v>87085000</v>
      </c>
    </row>
    <row r="25" spans="2:4" ht="45" x14ac:dyDescent="0.2">
      <c r="B25" s="10" t="s">
        <v>132</v>
      </c>
      <c r="C25" s="10" t="s">
        <v>145</v>
      </c>
      <c r="D25" s="27">
        <f>8600+21400</f>
        <v>30000</v>
      </c>
    </row>
    <row r="26" spans="2:4" ht="45" x14ac:dyDescent="0.2">
      <c r="B26" s="10" t="s">
        <v>18</v>
      </c>
      <c r="C26" s="10" t="s">
        <v>19</v>
      </c>
      <c r="D26" s="27">
        <f>37719000-3627000</f>
        <v>34092000</v>
      </c>
    </row>
    <row r="27" spans="2:4" ht="60" x14ac:dyDescent="0.2">
      <c r="B27" s="10" t="s">
        <v>263</v>
      </c>
      <c r="C27" s="10" t="s">
        <v>264</v>
      </c>
      <c r="D27" s="27">
        <v>3000</v>
      </c>
    </row>
    <row r="28" spans="2:4" ht="45" x14ac:dyDescent="0.2">
      <c r="B28" s="10" t="s">
        <v>133</v>
      </c>
      <c r="C28" s="23" t="s">
        <v>146</v>
      </c>
      <c r="D28" s="27">
        <v>200</v>
      </c>
    </row>
    <row r="29" spans="2:4" ht="30" x14ac:dyDescent="0.2">
      <c r="B29" s="10" t="s">
        <v>20</v>
      </c>
      <c r="C29" s="10" t="s">
        <v>21</v>
      </c>
      <c r="D29" s="27">
        <f>5375000-725000</f>
        <v>4650000</v>
      </c>
    </row>
    <row r="30" spans="2:4" x14ac:dyDescent="0.2">
      <c r="B30" s="10" t="s">
        <v>22</v>
      </c>
      <c r="C30" s="10" t="s">
        <v>23</v>
      </c>
      <c r="D30" s="27">
        <f>290100-4100</f>
        <v>286000</v>
      </c>
    </row>
    <row r="31" spans="2:4" ht="45" x14ac:dyDescent="0.2">
      <c r="B31" s="10" t="s">
        <v>24</v>
      </c>
      <c r="C31" s="10" t="s">
        <v>25</v>
      </c>
      <c r="D31" s="27">
        <f>15000000+1000000</f>
        <v>16000000</v>
      </c>
    </row>
    <row r="32" spans="2:4" x14ac:dyDescent="0.2">
      <c r="B32" s="10" t="s">
        <v>26</v>
      </c>
      <c r="C32" s="10" t="s">
        <v>27</v>
      </c>
      <c r="D32" s="27">
        <f>SUM(D34+D35+D33+D36)</f>
        <v>210192000</v>
      </c>
    </row>
    <row r="33" spans="2:4" ht="45" x14ac:dyDescent="0.2">
      <c r="B33" s="10" t="s">
        <v>28</v>
      </c>
      <c r="C33" s="10" t="s">
        <v>29</v>
      </c>
      <c r="D33" s="27">
        <f>35080000+9069000</f>
        <v>44149000</v>
      </c>
    </row>
    <row r="34" spans="2:4" x14ac:dyDescent="0.2">
      <c r="B34" s="11" t="s">
        <v>97</v>
      </c>
      <c r="C34" s="10" t="s">
        <v>81</v>
      </c>
      <c r="D34" s="27">
        <f>56545000+142000</f>
        <v>56687000</v>
      </c>
    </row>
    <row r="35" spans="2:4" ht="30" x14ac:dyDescent="0.2">
      <c r="B35" s="11" t="s">
        <v>115</v>
      </c>
      <c r="C35" s="10" t="s">
        <v>116</v>
      </c>
      <c r="D35" s="27">
        <f>140000000-38644000</f>
        <v>101356000</v>
      </c>
    </row>
    <row r="36" spans="2:4" ht="30" x14ac:dyDescent="0.2">
      <c r="B36" s="10" t="s">
        <v>100</v>
      </c>
      <c r="C36" s="10" t="s">
        <v>101</v>
      </c>
      <c r="D36" s="27">
        <f>9850000-1850000</f>
        <v>8000000</v>
      </c>
    </row>
    <row r="37" spans="2:4" x14ac:dyDescent="0.2">
      <c r="B37" s="10" t="s">
        <v>30</v>
      </c>
      <c r="C37" s="10" t="s">
        <v>31</v>
      </c>
      <c r="D37" s="27">
        <f>D38</f>
        <v>115000</v>
      </c>
    </row>
    <row r="38" spans="2:4" ht="30" x14ac:dyDescent="0.2">
      <c r="B38" s="12" t="s">
        <v>32</v>
      </c>
      <c r="C38" s="10" t="s">
        <v>33</v>
      </c>
      <c r="D38" s="27">
        <f>174000-59000</f>
        <v>115000</v>
      </c>
    </row>
    <row r="39" spans="2:4" x14ac:dyDescent="0.2">
      <c r="B39" s="10" t="s">
        <v>34</v>
      </c>
      <c r="C39" s="10" t="s">
        <v>35</v>
      </c>
      <c r="D39" s="27">
        <f>SUM(D40+D41+D43)</f>
        <v>18205000</v>
      </c>
    </row>
    <row r="40" spans="2:4" ht="45" x14ac:dyDescent="0.2">
      <c r="B40" s="10" t="s">
        <v>36</v>
      </c>
      <c r="C40" s="10" t="s">
        <v>37</v>
      </c>
      <c r="D40" s="27">
        <f>18915000-715000</f>
        <v>18200000</v>
      </c>
    </row>
    <row r="41" spans="2:4" ht="30" x14ac:dyDescent="0.2">
      <c r="B41" s="10" t="s">
        <v>38</v>
      </c>
      <c r="C41" s="10" t="s">
        <v>39</v>
      </c>
      <c r="D41" s="27">
        <f>30000-25000</f>
        <v>5000</v>
      </c>
    </row>
    <row r="42" spans="2:4" x14ac:dyDescent="0.2">
      <c r="B42" s="10">
        <v>109</v>
      </c>
      <c r="C42" s="10"/>
      <c r="D42" s="27"/>
    </row>
    <row r="43" spans="2:4" x14ac:dyDescent="0.2">
      <c r="B43" s="10">
        <v>109</v>
      </c>
      <c r="C43" s="21"/>
      <c r="D43" s="27">
        <v>0</v>
      </c>
    </row>
    <row r="44" spans="2:4" x14ac:dyDescent="0.2">
      <c r="B44" s="13"/>
      <c r="C44" s="10" t="s">
        <v>40</v>
      </c>
      <c r="D44" s="27">
        <f>SUM(D12+D19+D23+D32+D37+D39)</f>
        <v>1044893143.6799999</v>
      </c>
    </row>
    <row r="45" spans="2:4" ht="30" x14ac:dyDescent="0.2">
      <c r="B45" s="10" t="s">
        <v>82</v>
      </c>
      <c r="C45" s="10" t="s">
        <v>41</v>
      </c>
      <c r="D45" s="27">
        <f>SUM(D46:D53)</f>
        <v>137310188.44000003</v>
      </c>
    </row>
    <row r="46" spans="2:4" ht="75" x14ac:dyDescent="0.2">
      <c r="B46" s="10" t="s">
        <v>42</v>
      </c>
      <c r="C46" s="21" t="s">
        <v>43</v>
      </c>
      <c r="D46" s="27">
        <f>113490000-30490000</f>
        <v>83000000</v>
      </c>
    </row>
    <row r="47" spans="2:4" ht="75" x14ac:dyDescent="0.2">
      <c r="B47" s="10" t="s">
        <v>44</v>
      </c>
      <c r="C47" s="10" t="s">
        <v>45</v>
      </c>
      <c r="D47" s="27">
        <f>503000+94079.63</f>
        <v>597079.63</v>
      </c>
    </row>
    <row r="48" spans="2:4" ht="75" x14ac:dyDescent="0.2">
      <c r="B48" s="10" t="s">
        <v>46</v>
      </c>
      <c r="C48" s="10" t="s">
        <v>47</v>
      </c>
      <c r="D48" s="27">
        <f>20800+321.54</f>
        <v>21121.54</v>
      </c>
    </row>
    <row r="49" spans="2:4" ht="30" x14ac:dyDescent="0.2">
      <c r="B49" s="10" t="s">
        <v>48</v>
      </c>
      <c r="C49" s="10" t="s">
        <v>49</v>
      </c>
      <c r="D49" s="27">
        <f>61942160-12326933.55</f>
        <v>49615226.450000003</v>
      </c>
    </row>
    <row r="50" spans="2:4" ht="105" x14ac:dyDescent="0.2">
      <c r="B50" s="10" t="s">
        <v>135</v>
      </c>
      <c r="C50" s="23" t="s">
        <v>147</v>
      </c>
      <c r="D50" s="27">
        <f>349000+23000</f>
        <v>372000</v>
      </c>
    </row>
    <row r="51" spans="2:4" ht="60" x14ac:dyDescent="0.2">
      <c r="B51" s="10" t="s">
        <v>50</v>
      </c>
      <c r="C51" s="10" t="s">
        <v>51</v>
      </c>
      <c r="D51" s="27">
        <f>644200+11244.21</f>
        <v>655444.21</v>
      </c>
    </row>
    <row r="52" spans="2:4" ht="45" x14ac:dyDescent="0.2">
      <c r="B52" s="10" t="s">
        <v>52</v>
      </c>
      <c r="C52" s="10" t="s">
        <v>53</v>
      </c>
      <c r="D52" s="27">
        <f>750000+231000</f>
        <v>981000</v>
      </c>
    </row>
    <row r="53" spans="2:4" ht="75" x14ac:dyDescent="0.2">
      <c r="B53" s="14" t="s">
        <v>54</v>
      </c>
      <c r="C53" s="23" t="s">
        <v>55</v>
      </c>
      <c r="D53" s="27">
        <f>2042300+26016.61</f>
        <v>2068316.61</v>
      </c>
    </row>
    <row r="54" spans="2:4" x14ac:dyDescent="0.2">
      <c r="B54" s="10" t="s">
        <v>83</v>
      </c>
      <c r="C54" s="10" t="s">
        <v>56</v>
      </c>
      <c r="D54" s="27">
        <f>D55+D56+D57</f>
        <v>5200792.1500000004</v>
      </c>
    </row>
    <row r="55" spans="2:4" ht="30" x14ac:dyDescent="0.2">
      <c r="B55" s="10" t="s">
        <v>57</v>
      </c>
      <c r="C55" s="10" t="s">
        <v>58</v>
      </c>
      <c r="D55" s="27">
        <f>1480000+70000</f>
        <v>1550000</v>
      </c>
    </row>
    <row r="56" spans="2:4" x14ac:dyDescent="0.2">
      <c r="B56" s="10" t="s">
        <v>136</v>
      </c>
      <c r="C56" s="10" t="s">
        <v>137</v>
      </c>
      <c r="D56" s="27">
        <f>4200000-550000</f>
        <v>3650000</v>
      </c>
    </row>
    <row r="57" spans="2:4" ht="45" x14ac:dyDescent="0.2">
      <c r="B57" s="10" t="s">
        <v>138</v>
      </c>
      <c r="C57" s="23" t="s">
        <v>148</v>
      </c>
      <c r="D57" s="27">
        <f>1000-207.85</f>
        <v>792.15</v>
      </c>
    </row>
    <row r="58" spans="2:4" ht="30" x14ac:dyDescent="0.2">
      <c r="B58" s="10" t="s">
        <v>59</v>
      </c>
      <c r="C58" s="10" t="s">
        <v>60</v>
      </c>
      <c r="D58" s="27">
        <f>SUM(D59:D61)</f>
        <v>5554837.0199999996</v>
      </c>
    </row>
    <row r="59" spans="2:4" ht="30" x14ac:dyDescent="0.2">
      <c r="B59" s="10" t="s">
        <v>61</v>
      </c>
      <c r="C59" s="10" t="s">
        <v>62</v>
      </c>
      <c r="D59" s="27">
        <f>3511000-1205000</f>
        <v>2306000</v>
      </c>
    </row>
    <row r="60" spans="2:4" ht="45" x14ac:dyDescent="0.2">
      <c r="B60" s="10" t="s">
        <v>139</v>
      </c>
      <c r="C60" s="23" t="s">
        <v>149</v>
      </c>
      <c r="D60" s="27">
        <f>49000+1000</f>
        <v>50000</v>
      </c>
    </row>
    <row r="61" spans="2:4" ht="30" x14ac:dyDescent="0.2">
      <c r="B61" s="10" t="s">
        <v>140</v>
      </c>
      <c r="C61" s="23" t="s">
        <v>150</v>
      </c>
      <c r="D61" s="27">
        <f>2824500+294337.02+80000</f>
        <v>3198837.02</v>
      </c>
    </row>
    <row r="62" spans="2:4" ht="30" x14ac:dyDescent="0.2">
      <c r="B62" s="10" t="s">
        <v>63</v>
      </c>
      <c r="C62" s="10" t="s">
        <v>64</v>
      </c>
      <c r="D62" s="27">
        <f>SUM(D63:D67)</f>
        <v>139148580.49000001</v>
      </c>
    </row>
    <row r="63" spans="2:4" ht="90" x14ac:dyDescent="0.2">
      <c r="B63" s="15" t="s">
        <v>143</v>
      </c>
      <c r="C63" s="23" t="s">
        <v>151</v>
      </c>
      <c r="D63" s="27">
        <f>317000+57000</f>
        <v>374000</v>
      </c>
    </row>
    <row r="64" spans="2:4" s="16" customFormat="1" ht="90" x14ac:dyDescent="0.2">
      <c r="B64" s="15" t="s">
        <v>65</v>
      </c>
      <c r="C64" s="11" t="s">
        <v>66</v>
      </c>
      <c r="D64" s="27">
        <f>90844800-11302219.51</f>
        <v>79542580.489999995</v>
      </c>
    </row>
    <row r="65" spans="2:4" ht="45" x14ac:dyDescent="0.2">
      <c r="B65" s="10" t="s">
        <v>67</v>
      </c>
      <c r="C65" s="10" t="s">
        <v>68</v>
      </c>
      <c r="D65" s="27">
        <f>40537000+13848000</f>
        <v>54385000</v>
      </c>
    </row>
    <row r="66" spans="2:4" ht="60" x14ac:dyDescent="0.2">
      <c r="B66" s="10" t="s">
        <v>141</v>
      </c>
      <c r="C66" s="23" t="s">
        <v>153</v>
      </c>
      <c r="D66" s="27">
        <f>1335600+3296400</f>
        <v>4632000</v>
      </c>
    </row>
    <row r="67" spans="2:4" ht="90" x14ac:dyDescent="0.2">
      <c r="B67" s="10" t="s">
        <v>142</v>
      </c>
      <c r="C67" s="23" t="s">
        <v>152</v>
      </c>
      <c r="D67" s="27">
        <f>305000-90000</f>
        <v>215000</v>
      </c>
    </row>
    <row r="68" spans="2:4" x14ac:dyDescent="0.2">
      <c r="B68" s="10" t="s">
        <v>69</v>
      </c>
      <c r="C68" s="10" t="s">
        <v>70</v>
      </c>
      <c r="D68" s="27">
        <f>SUM(D69:D88)</f>
        <v>5627098.9800000004</v>
      </c>
    </row>
    <row r="69" spans="2:4" ht="90" x14ac:dyDescent="0.2">
      <c r="B69" s="10" t="s">
        <v>175</v>
      </c>
      <c r="C69" s="9" t="s">
        <v>162</v>
      </c>
      <c r="D69" s="27">
        <f>92000+23150</f>
        <v>115150</v>
      </c>
    </row>
    <row r="70" spans="2:4" ht="105" x14ac:dyDescent="0.2">
      <c r="B70" s="10" t="s">
        <v>176</v>
      </c>
      <c r="C70" s="29" t="s">
        <v>163</v>
      </c>
      <c r="D70" s="27">
        <f>184150+10850</f>
        <v>195000</v>
      </c>
    </row>
    <row r="71" spans="2:4" ht="90" x14ac:dyDescent="0.2">
      <c r="B71" s="10" t="s">
        <v>177</v>
      </c>
      <c r="C71" s="29" t="s">
        <v>164</v>
      </c>
      <c r="D71" s="27">
        <f>354100+189900-80000</f>
        <v>464000</v>
      </c>
    </row>
    <row r="72" spans="2:4" ht="75" x14ac:dyDescent="0.2">
      <c r="B72" s="10" t="s">
        <v>178</v>
      </c>
      <c r="C72" s="29" t="s">
        <v>154</v>
      </c>
      <c r="D72" s="27">
        <f>120000+15000</f>
        <v>135000</v>
      </c>
    </row>
    <row r="73" spans="2:4" ht="90" x14ac:dyDescent="0.2">
      <c r="B73" s="10" t="s">
        <v>179</v>
      </c>
      <c r="C73" s="29" t="s">
        <v>165</v>
      </c>
      <c r="D73" s="27">
        <f>21000+4000</f>
        <v>25000</v>
      </c>
    </row>
    <row r="74" spans="2:4" ht="90" x14ac:dyDescent="0.2">
      <c r="B74" s="10" t="s">
        <v>180</v>
      </c>
      <c r="C74" s="29" t="s">
        <v>155</v>
      </c>
      <c r="D74" s="27">
        <v>10000</v>
      </c>
    </row>
    <row r="75" spans="2:4" ht="75" x14ac:dyDescent="0.2">
      <c r="B75" s="10" t="s">
        <v>181</v>
      </c>
      <c r="C75" s="29" t="s">
        <v>166</v>
      </c>
      <c r="D75" s="27">
        <f>14500+2500</f>
        <v>17000</v>
      </c>
    </row>
    <row r="76" spans="2:4" ht="105" x14ac:dyDescent="0.2">
      <c r="B76" s="10" t="s">
        <v>182</v>
      </c>
      <c r="C76" s="29" t="s">
        <v>167</v>
      </c>
      <c r="D76" s="27">
        <f>30000+28000</f>
        <v>58000</v>
      </c>
    </row>
    <row r="77" spans="2:4" ht="120" x14ac:dyDescent="0.2">
      <c r="B77" s="10" t="s">
        <v>183</v>
      </c>
      <c r="C77" s="29" t="s">
        <v>168</v>
      </c>
      <c r="D77" s="27">
        <f>20000+2300</f>
        <v>22300</v>
      </c>
    </row>
    <row r="78" spans="2:4" ht="90" x14ac:dyDescent="0.2">
      <c r="B78" s="10" t="s">
        <v>184</v>
      </c>
      <c r="C78" s="29" t="s">
        <v>169</v>
      </c>
      <c r="D78" s="27">
        <f>15000+16900</f>
        <v>31900</v>
      </c>
    </row>
    <row r="79" spans="2:4" ht="75" x14ac:dyDescent="0.2">
      <c r="B79" s="10" t="s">
        <v>185</v>
      </c>
      <c r="C79" s="29" t="s">
        <v>170</v>
      </c>
      <c r="D79" s="27">
        <f>450000+224000</f>
        <v>674000</v>
      </c>
    </row>
    <row r="80" spans="2:4" ht="75" x14ac:dyDescent="0.2">
      <c r="B80" s="10" t="s">
        <v>186</v>
      </c>
      <c r="C80" s="29" t="s">
        <v>156</v>
      </c>
      <c r="D80" s="27">
        <f>6000+6000</f>
        <v>12000</v>
      </c>
    </row>
    <row r="81" spans="2:4" ht="90" x14ac:dyDescent="0.2">
      <c r="B81" s="10" t="s">
        <v>187</v>
      </c>
      <c r="C81" s="9" t="s">
        <v>171</v>
      </c>
      <c r="D81" s="27">
        <f>319450+223750</f>
        <v>543200</v>
      </c>
    </row>
    <row r="82" spans="2:4" ht="60" x14ac:dyDescent="0.2">
      <c r="B82" s="10" t="s">
        <v>188</v>
      </c>
      <c r="C82" s="29" t="s">
        <v>157</v>
      </c>
      <c r="D82" s="27">
        <f>1500000+140000</f>
        <v>1640000</v>
      </c>
    </row>
    <row r="83" spans="2:4" ht="75" x14ac:dyDescent="0.2">
      <c r="B83" s="10" t="s">
        <v>189</v>
      </c>
      <c r="C83" s="29" t="s">
        <v>160</v>
      </c>
      <c r="D83" s="27">
        <f>340000+1025850</f>
        <v>1365850</v>
      </c>
    </row>
    <row r="84" spans="2:4" ht="45" x14ac:dyDescent="0.2">
      <c r="B84" s="10" t="s">
        <v>261</v>
      </c>
      <c r="C84" s="29" t="s">
        <v>262</v>
      </c>
      <c r="D84" s="27">
        <v>40000</v>
      </c>
    </row>
    <row r="85" spans="2:4" ht="60" x14ac:dyDescent="0.2">
      <c r="B85" s="10" t="s">
        <v>190</v>
      </c>
      <c r="C85" s="29" t="s">
        <v>161</v>
      </c>
      <c r="D85" s="27">
        <v>38000</v>
      </c>
    </row>
    <row r="86" spans="2:4" ht="150" x14ac:dyDescent="0.2">
      <c r="B86" s="10" t="s">
        <v>191</v>
      </c>
      <c r="C86" s="29" t="s">
        <v>158</v>
      </c>
      <c r="D86" s="27">
        <v>7400</v>
      </c>
    </row>
    <row r="87" spans="2:4" ht="60" x14ac:dyDescent="0.2">
      <c r="B87" s="10" t="s">
        <v>192</v>
      </c>
      <c r="C87" s="29" t="s">
        <v>159</v>
      </c>
      <c r="D87" s="27">
        <v>40200</v>
      </c>
    </row>
    <row r="88" spans="2:4" ht="75" x14ac:dyDescent="0.2">
      <c r="B88" s="10" t="s">
        <v>193</v>
      </c>
      <c r="C88" s="9" t="s">
        <v>120</v>
      </c>
      <c r="D88" s="27">
        <f>2015140-1822041.02</f>
        <v>193098.97999999998</v>
      </c>
    </row>
    <row r="89" spans="2:4" x14ac:dyDescent="0.2">
      <c r="B89" s="10" t="s">
        <v>194</v>
      </c>
      <c r="C89" s="29" t="s">
        <v>174</v>
      </c>
      <c r="D89" s="27">
        <f>D90+D91</f>
        <v>10308059.24</v>
      </c>
    </row>
    <row r="90" spans="2:4" x14ac:dyDescent="0.2">
      <c r="B90" s="10" t="s">
        <v>195</v>
      </c>
      <c r="C90" s="29" t="s">
        <v>173</v>
      </c>
      <c r="D90" s="27">
        <f>1237700+600000</f>
        <v>1837700</v>
      </c>
    </row>
    <row r="91" spans="2:4" ht="30" x14ac:dyDescent="0.2">
      <c r="B91" s="10" t="s">
        <v>196</v>
      </c>
      <c r="C91" s="29" t="s">
        <v>172</v>
      </c>
      <c r="D91" s="27">
        <f>8339700+130659.24</f>
        <v>8470359.2400000002</v>
      </c>
    </row>
    <row r="92" spans="2:4" x14ac:dyDescent="0.2">
      <c r="B92" s="17"/>
      <c r="C92" s="17" t="s">
        <v>71</v>
      </c>
      <c r="D92" s="27">
        <f>D68+D62+D58+D54+D45+D89</f>
        <v>303149556.32000005</v>
      </c>
    </row>
    <row r="93" spans="2:4" s="2" customFormat="1" ht="28.5" x14ac:dyDescent="0.2">
      <c r="B93" s="6" t="s">
        <v>98</v>
      </c>
      <c r="C93" s="6" t="s">
        <v>72</v>
      </c>
      <c r="D93" s="27">
        <f>SUM(D94:D147)</f>
        <v>2242174437.71</v>
      </c>
    </row>
    <row r="94" spans="2:4" ht="45" x14ac:dyDescent="0.2">
      <c r="B94" s="10" t="s">
        <v>197</v>
      </c>
      <c r="C94" s="29" t="s">
        <v>198</v>
      </c>
      <c r="D94" s="27">
        <v>136941100</v>
      </c>
    </row>
    <row r="95" spans="2:4" ht="30" x14ac:dyDescent="0.2">
      <c r="B95" s="10" t="s">
        <v>199</v>
      </c>
      <c r="C95" s="29" t="s">
        <v>73</v>
      </c>
      <c r="D95" s="27">
        <v>106239600</v>
      </c>
    </row>
    <row r="96" spans="2:4" ht="45" x14ac:dyDescent="0.2">
      <c r="B96" s="10" t="s">
        <v>200</v>
      </c>
      <c r="C96" s="29" t="s">
        <v>128</v>
      </c>
      <c r="D96" s="27">
        <v>45161500</v>
      </c>
    </row>
    <row r="97" spans="2:4" ht="45" x14ac:dyDescent="0.2">
      <c r="B97" s="10" t="s">
        <v>265</v>
      </c>
      <c r="C97" s="29" t="s">
        <v>266</v>
      </c>
      <c r="D97" s="27">
        <v>2437438.7599999998</v>
      </c>
    </row>
    <row r="98" spans="2:4" ht="60" x14ac:dyDescent="0.2">
      <c r="B98" s="10" t="s">
        <v>201</v>
      </c>
      <c r="C98" s="29" t="s">
        <v>123</v>
      </c>
      <c r="D98" s="27">
        <v>65499694.789999999</v>
      </c>
    </row>
    <row r="99" spans="2:4" ht="60" x14ac:dyDescent="0.2">
      <c r="B99" s="10" t="s">
        <v>202</v>
      </c>
      <c r="C99" s="29" t="s">
        <v>125</v>
      </c>
      <c r="D99" s="27">
        <v>2426285.71</v>
      </c>
    </row>
    <row r="100" spans="2:4" ht="30" x14ac:dyDescent="0.2">
      <c r="B100" s="10" t="s">
        <v>203</v>
      </c>
      <c r="C100" s="29" t="s">
        <v>102</v>
      </c>
      <c r="D100" s="27">
        <v>7855385</v>
      </c>
    </row>
    <row r="101" spans="2:4" ht="30" x14ac:dyDescent="0.2">
      <c r="B101" s="10" t="s">
        <v>204</v>
      </c>
      <c r="C101" s="29" t="s">
        <v>126</v>
      </c>
      <c r="D101" s="27">
        <v>947200</v>
      </c>
    </row>
    <row r="102" spans="2:4" ht="30" x14ac:dyDescent="0.2">
      <c r="B102" s="10" t="s">
        <v>267</v>
      </c>
      <c r="C102" s="29" t="s">
        <v>268</v>
      </c>
      <c r="D102" s="27">
        <v>812228.62</v>
      </c>
    </row>
    <row r="103" spans="2:4" ht="30" x14ac:dyDescent="0.2">
      <c r="B103" s="10" t="s">
        <v>205</v>
      </c>
      <c r="C103" s="29" t="s">
        <v>129</v>
      </c>
      <c r="D103" s="27">
        <v>53877408.5</v>
      </c>
    </row>
    <row r="104" spans="2:4" ht="30" x14ac:dyDescent="0.2">
      <c r="B104" s="10" t="s">
        <v>206</v>
      </c>
      <c r="C104" s="29" t="s">
        <v>99</v>
      </c>
      <c r="D104" s="27">
        <v>3369500</v>
      </c>
    </row>
    <row r="105" spans="2:4" ht="105" x14ac:dyDescent="0.2">
      <c r="B105" s="10" t="s">
        <v>207</v>
      </c>
      <c r="C105" s="29" t="s">
        <v>131</v>
      </c>
      <c r="D105" s="27">
        <v>9448100</v>
      </c>
    </row>
    <row r="106" spans="2:4" ht="75" x14ac:dyDescent="0.2">
      <c r="B106" s="10" t="s">
        <v>208</v>
      </c>
      <c r="C106" s="29" t="s">
        <v>130</v>
      </c>
      <c r="D106" s="27">
        <v>32296400</v>
      </c>
    </row>
    <row r="107" spans="2:4" ht="75" x14ac:dyDescent="0.2">
      <c r="B107" s="10" t="s">
        <v>209</v>
      </c>
      <c r="C107" s="29" t="s">
        <v>210</v>
      </c>
      <c r="D107" s="27">
        <v>8964611</v>
      </c>
    </row>
    <row r="108" spans="2:4" ht="45" x14ac:dyDescent="0.2">
      <c r="B108" s="10" t="s">
        <v>211</v>
      </c>
      <c r="C108" s="29" t="s">
        <v>212</v>
      </c>
      <c r="D108" s="27">
        <v>3500000</v>
      </c>
    </row>
    <row r="109" spans="2:4" ht="45" x14ac:dyDescent="0.2">
      <c r="B109" s="10" t="s">
        <v>213</v>
      </c>
      <c r="C109" s="29" t="s">
        <v>214</v>
      </c>
      <c r="D109" s="27">
        <v>592798.5</v>
      </c>
    </row>
    <row r="110" spans="2:4" ht="45" x14ac:dyDescent="0.2">
      <c r="B110" s="10" t="s">
        <v>215</v>
      </c>
      <c r="C110" s="29" t="s">
        <v>216</v>
      </c>
      <c r="D110" s="27">
        <v>40120766</v>
      </c>
    </row>
    <row r="111" spans="2:4" ht="60" x14ac:dyDescent="0.2">
      <c r="B111" s="10" t="s">
        <v>217</v>
      </c>
      <c r="C111" s="29" t="s">
        <v>218</v>
      </c>
      <c r="D111" s="27">
        <f>14368421.05+4037459.99</f>
        <v>18405881.039999999</v>
      </c>
    </row>
    <row r="112" spans="2:4" ht="75" x14ac:dyDescent="0.2">
      <c r="B112" s="10" t="s">
        <v>269</v>
      </c>
      <c r="C112" s="29" t="s">
        <v>270</v>
      </c>
      <c r="D112" s="27">
        <v>8059240</v>
      </c>
    </row>
    <row r="113" spans="2:4" ht="45" x14ac:dyDescent="0.2">
      <c r="B113" s="10" t="s">
        <v>219</v>
      </c>
      <c r="C113" s="29" t="s">
        <v>117</v>
      </c>
      <c r="D113" s="27">
        <v>12123700</v>
      </c>
    </row>
    <row r="114" spans="2:4" ht="75" x14ac:dyDescent="0.2">
      <c r="B114" s="10" t="s">
        <v>220</v>
      </c>
      <c r="C114" s="29" t="s">
        <v>221</v>
      </c>
      <c r="D114" s="27">
        <v>2853072.05</v>
      </c>
    </row>
    <row r="115" spans="2:4" s="19" customFormat="1" ht="225" x14ac:dyDescent="0.2">
      <c r="B115" s="10" t="s">
        <v>222</v>
      </c>
      <c r="C115" s="29" t="s">
        <v>84</v>
      </c>
      <c r="D115" s="27">
        <v>425544400</v>
      </c>
    </row>
    <row r="116" spans="2:4" ht="225" x14ac:dyDescent="0.2">
      <c r="B116" s="10" t="s">
        <v>223</v>
      </c>
      <c r="C116" s="29" t="s">
        <v>224</v>
      </c>
      <c r="D116" s="27">
        <v>4704600</v>
      </c>
    </row>
    <row r="117" spans="2:4" ht="195" x14ac:dyDescent="0.2">
      <c r="B117" s="10" t="s">
        <v>225</v>
      </c>
      <c r="C117" s="29" t="s">
        <v>91</v>
      </c>
      <c r="D117" s="27">
        <v>447754700</v>
      </c>
    </row>
    <row r="118" spans="2:4" ht="195" x14ac:dyDescent="0.2">
      <c r="B118" s="10" t="s">
        <v>226</v>
      </c>
      <c r="C118" s="29" t="s">
        <v>75</v>
      </c>
      <c r="D118" s="27">
        <v>22210500</v>
      </c>
    </row>
    <row r="119" spans="2:4" s="19" customFormat="1" ht="45" x14ac:dyDescent="0.2">
      <c r="B119" s="10" t="s">
        <v>227</v>
      </c>
      <c r="C119" s="29" t="s">
        <v>89</v>
      </c>
      <c r="D119" s="27">
        <v>6986200</v>
      </c>
    </row>
    <row r="120" spans="2:4" s="19" customFormat="1" ht="60" x14ac:dyDescent="0.2">
      <c r="B120" s="10" t="s">
        <v>228</v>
      </c>
      <c r="C120" s="29" t="s">
        <v>87</v>
      </c>
      <c r="D120" s="27">
        <v>2898400</v>
      </c>
    </row>
    <row r="121" spans="2:4" s="19" customFormat="1" ht="45" x14ac:dyDescent="0.2">
      <c r="B121" s="10" t="s">
        <v>229</v>
      </c>
      <c r="C121" s="29" t="s">
        <v>88</v>
      </c>
      <c r="D121" s="27">
        <v>1669400</v>
      </c>
    </row>
    <row r="122" spans="2:4" ht="180" x14ac:dyDescent="0.2">
      <c r="B122" s="10" t="s">
        <v>230</v>
      </c>
      <c r="C122" s="29" t="s">
        <v>231</v>
      </c>
      <c r="D122" s="27">
        <v>489600</v>
      </c>
    </row>
    <row r="123" spans="2:4" ht="60" x14ac:dyDescent="0.2">
      <c r="B123" s="10" t="s">
        <v>232</v>
      </c>
      <c r="C123" s="29" t="s">
        <v>94</v>
      </c>
      <c r="D123" s="27">
        <v>42300</v>
      </c>
    </row>
    <row r="124" spans="2:4" ht="210" x14ac:dyDescent="0.2">
      <c r="B124" s="10" t="s">
        <v>233</v>
      </c>
      <c r="C124" s="29" t="s">
        <v>76</v>
      </c>
      <c r="D124" s="27">
        <v>38213200</v>
      </c>
    </row>
    <row r="125" spans="2:4" ht="75" x14ac:dyDescent="0.2">
      <c r="B125" s="10" t="s">
        <v>234</v>
      </c>
      <c r="C125" s="29" t="s">
        <v>85</v>
      </c>
      <c r="D125" s="27">
        <v>3697800</v>
      </c>
    </row>
    <row r="126" spans="2:4" ht="90" x14ac:dyDescent="0.2">
      <c r="B126" s="10" t="s">
        <v>235</v>
      </c>
      <c r="C126" s="29" t="s">
        <v>86</v>
      </c>
      <c r="D126" s="27">
        <v>1074000</v>
      </c>
    </row>
    <row r="127" spans="2:4" ht="90" x14ac:dyDescent="0.2">
      <c r="B127" s="10" t="s">
        <v>236</v>
      </c>
      <c r="C127" s="29" t="s">
        <v>237</v>
      </c>
      <c r="D127" s="27">
        <v>3032064</v>
      </c>
    </row>
    <row r="128" spans="2:4" ht="60" x14ac:dyDescent="0.2">
      <c r="B128" s="10" t="s">
        <v>238</v>
      </c>
      <c r="C128" s="29" t="s">
        <v>93</v>
      </c>
      <c r="D128" s="27">
        <v>11678927.4</v>
      </c>
    </row>
    <row r="129" spans="2:4" ht="240" x14ac:dyDescent="0.2">
      <c r="B129" s="10" t="s">
        <v>239</v>
      </c>
      <c r="C129" s="29" t="s">
        <v>90</v>
      </c>
      <c r="D129" s="27">
        <v>148052900</v>
      </c>
    </row>
    <row r="130" spans="2:4" ht="210" x14ac:dyDescent="0.2">
      <c r="B130" s="10" t="s">
        <v>240</v>
      </c>
      <c r="C130" s="29" t="s">
        <v>92</v>
      </c>
      <c r="D130" s="27">
        <v>46824300</v>
      </c>
    </row>
    <row r="131" spans="2:4" ht="60" x14ac:dyDescent="0.2">
      <c r="B131" s="10" t="s">
        <v>241</v>
      </c>
      <c r="C131" s="29" t="s">
        <v>242</v>
      </c>
      <c r="D131" s="27">
        <v>3149500</v>
      </c>
    </row>
    <row r="132" spans="2:4" ht="105" x14ac:dyDescent="0.2">
      <c r="B132" s="10" t="s">
        <v>243</v>
      </c>
      <c r="C132" s="29" t="s">
        <v>96</v>
      </c>
      <c r="D132" s="27">
        <v>3891498</v>
      </c>
    </row>
    <row r="133" spans="2:4" ht="75" x14ac:dyDescent="0.2">
      <c r="B133" s="10" t="s">
        <v>244</v>
      </c>
      <c r="C133" s="29" t="s">
        <v>95</v>
      </c>
      <c r="D133" s="27">
        <v>11035410.359999999</v>
      </c>
    </row>
    <row r="134" spans="2:4" ht="75" x14ac:dyDescent="0.2">
      <c r="B134" s="10" t="s">
        <v>245</v>
      </c>
      <c r="C134" s="29" t="s">
        <v>246</v>
      </c>
      <c r="D134" s="27">
        <v>334565</v>
      </c>
    </row>
    <row r="135" spans="2:4" ht="75" x14ac:dyDescent="0.2">
      <c r="B135" s="10" t="s">
        <v>247</v>
      </c>
      <c r="C135" s="29" t="s">
        <v>77</v>
      </c>
      <c r="D135" s="27">
        <v>37349500</v>
      </c>
    </row>
    <row r="136" spans="2:4" ht="60" x14ac:dyDescent="0.2">
      <c r="B136" s="10" t="s">
        <v>248</v>
      </c>
      <c r="C136" s="29" t="s">
        <v>118</v>
      </c>
      <c r="D136" s="27">
        <f>4498589.64</f>
        <v>4498589.6399999997</v>
      </c>
    </row>
    <row r="137" spans="2:4" ht="60" x14ac:dyDescent="0.2">
      <c r="B137" s="10" t="s">
        <v>249</v>
      </c>
      <c r="C137" s="29" t="s">
        <v>114</v>
      </c>
      <c r="D137" s="27">
        <v>96300</v>
      </c>
    </row>
    <row r="138" spans="2:4" ht="45" x14ac:dyDescent="0.2">
      <c r="B138" s="10" t="s">
        <v>250</v>
      </c>
      <c r="C138" s="29" t="s">
        <v>74</v>
      </c>
      <c r="D138" s="27">
        <f>1268800-224619.86</f>
        <v>1044180.14</v>
      </c>
    </row>
    <row r="139" spans="2:4" ht="30" x14ac:dyDescent="0.2">
      <c r="B139" s="10" t="s">
        <v>251</v>
      </c>
      <c r="C139" s="29" t="s">
        <v>119</v>
      </c>
      <c r="D139" s="27">
        <v>2249637.2000000002</v>
      </c>
    </row>
    <row r="140" spans="2:4" ht="75" x14ac:dyDescent="0.2">
      <c r="B140" s="10" t="s">
        <v>252</v>
      </c>
      <c r="C140" s="29" t="s">
        <v>253</v>
      </c>
      <c r="D140" s="27">
        <v>49590576</v>
      </c>
    </row>
    <row r="141" spans="2:4" ht="60" x14ac:dyDescent="0.2">
      <c r="B141" s="10" t="s">
        <v>254</v>
      </c>
      <c r="C141" s="29" t="s">
        <v>113</v>
      </c>
      <c r="D141" s="27">
        <v>101408730</v>
      </c>
    </row>
    <row r="142" spans="2:4" ht="45" x14ac:dyDescent="0.2">
      <c r="B142" s="10" t="s">
        <v>255</v>
      </c>
      <c r="C142" s="29" t="s">
        <v>127</v>
      </c>
      <c r="D142" s="27">
        <v>63400</v>
      </c>
    </row>
    <row r="143" spans="2:4" ht="75" x14ac:dyDescent="0.2">
      <c r="B143" s="10" t="s">
        <v>271</v>
      </c>
      <c r="C143" s="29" t="s">
        <v>272</v>
      </c>
      <c r="D143" s="27">
        <v>30000</v>
      </c>
    </row>
    <row r="144" spans="2:4" ht="75" x14ac:dyDescent="0.2">
      <c r="B144" s="10" t="s">
        <v>277</v>
      </c>
      <c r="C144" s="29" t="s">
        <v>276</v>
      </c>
      <c r="D144" s="27">
        <v>1700000</v>
      </c>
    </row>
    <row r="145" spans="2:4" ht="45" x14ac:dyDescent="0.2">
      <c r="B145" s="10" t="s">
        <v>256</v>
      </c>
      <c r="C145" s="29" t="s">
        <v>257</v>
      </c>
      <c r="D145" s="27">
        <v>62783000</v>
      </c>
    </row>
    <row r="146" spans="2:4" ht="45" x14ac:dyDescent="0.2">
      <c r="B146" s="10" t="s">
        <v>258</v>
      </c>
      <c r="C146" s="29" t="s">
        <v>259</v>
      </c>
      <c r="D146" s="27">
        <v>235944350</v>
      </c>
    </row>
    <row r="147" spans="2:4" ht="75" x14ac:dyDescent="0.2">
      <c r="B147" s="10" t="s">
        <v>273</v>
      </c>
      <c r="C147" s="29" t="s">
        <v>274</v>
      </c>
      <c r="D147" s="27">
        <v>200000</v>
      </c>
    </row>
  </sheetData>
  <autoFilter ref="B1:B142"/>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2021-12-29T07:05:04Z</cp:lastPrinted>
  <dcterms:created xsi:type="dcterms:W3CDTF">2016-11-21T07:13:02Z</dcterms:created>
  <dcterms:modified xsi:type="dcterms:W3CDTF">2021-12-29T07:05:05Z</dcterms:modified>
</cp:coreProperties>
</file>