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fua21\Desktop\Почта_Зверева\Решения сессий и Постановления\2021 год\6.-24.12.2021 - 5-17_200\Актуальная версия 14.10.2021 № 5-14 157\"/>
    </mc:Choice>
  </mc:AlternateContent>
  <bookViews>
    <workbookView xWindow="0" yWindow="0" windowWidth="19200" windowHeight="10995"/>
  </bookViews>
  <sheets>
    <sheet name="2021" sheetId="1" r:id="rId1"/>
  </sheets>
  <definedNames>
    <definedName name="_xlnm._FilterDatabase" localSheetId="0" hidden="1">'2021'!$B$1:$B$142</definedName>
    <definedName name="_xlnm.Print_Titles" localSheetId="0">'2021'!$8:$9</definedName>
    <definedName name="_xlnm.Print_Area" localSheetId="0">'2021'!$B$1:$D$147</definedName>
  </definedNames>
  <calcPr calcId="152511"/>
</workbook>
</file>

<file path=xl/calcChain.xml><?xml version="1.0" encoding="utf-8"?>
<calcChain xmlns="http://schemas.openxmlformats.org/spreadsheetml/2006/main">
  <c r="D138" i="1" l="1"/>
  <c r="D136" i="1" l="1"/>
  <c r="D71" i="1" l="1"/>
  <c r="D61" i="1"/>
  <c r="D111" i="1"/>
  <c r="D93" i="1" l="1"/>
  <c r="D91" i="1" l="1"/>
  <c r="D90" i="1"/>
  <c r="D88" i="1"/>
  <c r="D83" i="1"/>
  <c r="D82" i="1"/>
  <c r="D81" i="1"/>
  <c r="D80" i="1"/>
  <c r="D79" i="1"/>
  <c r="D78" i="1"/>
  <c r="D77" i="1"/>
  <c r="D76" i="1"/>
  <c r="D75" i="1"/>
  <c r="D73" i="1"/>
  <c r="D72" i="1"/>
  <c r="D70" i="1"/>
  <c r="D69" i="1"/>
  <c r="D67" i="1"/>
  <c r="D66" i="1"/>
  <c r="D65" i="1"/>
  <c r="D64" i="1"/>
  <c r="D63" i="1"/>
  <c r="D60" i="1"/>
  <c r="D59" i="1"/>
  <c r="D57" i="1"/>
  <c r="D56" i="1"/>
  <c r="D55" i="1"/>
  <c r="D53" i="1"/>
  <c r="D52" i="1"/>
  <c r="D51" i="1"/>
  <c r="D50" i="1"/>
  <c r="D49" i="1"/>
  <c r="D48" i="1"/>
  <c r="D47" i="1"/>
  <c r="D46" i="1"/>
  <c r="D41" i="1"/>
  <c r="D40" i="1"/>
  <c r="D38" i="1"/>
  <c r="D36" i="1"/>
  <c r="D35" i="1"/>
  <c r="D34" i="1"/>
  <c r="D33" i="1"/>
  <c r="D31" i="1"/>
  <c r="D30" i="1"/>
  <c r="D29" i="1"/>
  <c r="D26" i="1"/>
  <c r="D25" i="1"/>
  <c r="D24" i="1"/>
  <c r="D23" i="1" s="1"/>
  <c r="D22" i="1"/>
  <c r="D21" i="1"/>
  <c r="D20" i="1"/>
  <c r="D18" i="1"/>
  <c r="D17" i="1"/>
  <c r="D16" i="1"/>
  <c r="D15" i="1"/>
  <c r="D14" i="1"/>
  <c r="D89" i="1" l="1"/>
  <c r="D54" i="1"/>
  <c r="D45" i="1"/>
  <c r="D68" i="1"/>
  <c r="D62" i="1"/>
  <c r="D58" i="1" l="1"/>
  <c r="D92" i="1" s="1"/>
  <c r="D13" i="1" l="1"/>
  <c r="D19" i="1"/>
  <c r="D32" i="1"/>
  <c r="D37" i="1" l="1"/>
  <c r="D39" i="1" l="1"/>
  <c r="D12" i="1" l="1"/>
  <c r="D44" i="1" s="1"/>
  <c r="D11" i="1" l="1"/>
  <c r="D10" i="1" s="1"/>
</calcChain>
</file>

<file path=xl/sharedStrings.xml><?xml version="1.0" encoding="utf-8"?>
<sst xmlns="http://schemas.openxmlformats.org/spreadsheetml/2006/main" count="278" uniqueCount="278">
  <si>
    <t>Код вида, подвида доходов бюджета</t>
  </si>
  <si>
    <t xml:space="preserve">Наименование </t>
  </si>
  <si>
    <t>100 00000 00 0000 000</t>
  </si>
  <si>
    <t>101 00000 00 0000 000</t>
  </si>
  <si>
    <t>Налоги на прибыль, доходы</t>
  </si>
  <si>
    <t>101 02000 01 0000 110</t>
  </si>
  <si>
    <t>Налог на доходы физических лиц</t>
  </si>
  <si>
    <t>101 02010 01 0000 110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</si>
  <si>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t>
  </si>
  <si>
    <t>101 02020 01 0000 110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</si>
  <si>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t>
  </si>
  <si>
    <t>101 02030 01 0000 110</t>
  </si>
  <si>
    <t>103 02000 01 0000 110</t>
  </si>
  <si>
    <t>Акцизы по подакцизным товарам (продукции), производимым на территории Российской Федерации</t>
  </si>
  <si>
    <t>105 00000 00 0000 110</t>
  </si>
  <si>
    <t>Налоги на совокупный доход</t>
  </si>
  <si>
    <t>105 01011 01 0000 110</t>
  </si>
  <si>
    <t>Налог, взимаемый с налогоплательщиков, выбравших в качестве объекта налогообложения доходы</t>
  </si>
  <si>
    <t>105 01021 01 0000 110</t>
  </si>
  <si>
    <t>Налог, взимаемый с налогоплательщиков, выбравших в качестве объекта налогообложения доходы, уменьшенные на величину расходов</t>
  </si>
  <si>
    <t>105 02010 02 0000 110</t>
  </si>
  <si>
    <t>Единый налог на вмененный доход для отдельных видов деятельности</t>
  </si>
  <si>
    <t>105 03000 01 0000 110</t>
  </si>
  <si>
    <t>Единый сельскохозяйственный налог</t>
  </si>
  <si>
    <t>105 04010 02 0000 110</t>
  </si>
  <si>
    <t>Налог, взимаемый в связи с применением патентной системы налогообложения, зачисляемый в бюджеты городских округов</t>
  </si>
  <si>
    <t>106 00000 04 0000 110</t>
  </si>
  <si>
    <t>Налоги на имущество</t>
  </si>
  <si>
    <t>106 01020 04 0000 110</t>
  </si>
  <si>
    <t>Налог на имущество физических лиц, взимаемый по  ставкам, применяемым к объектам налогообложения, расположенным в границах городских округов</t>
  </si>
  <si>
    <t>107 01000 01 0000 110</t>
  </si>
  <si>
    <t>Налог на добычу полезных ископаемых</t>
  </si>
  <si>
    <t>107 01020 01 0000 110</t>
  </si>
  <si>
    <t>Налог на добычу общераспространенных полезных ископаемых</t>
  </si>
  <si>
    <t>108 00000 01 0000 110</t>
  </si>
  <si>
    <t>Государственная пошлина</t>
  </si>
  <si>
    <t>108 03010 01 0000 110</t>
  </si>
  <si>
    <t>Государственная пошлина по делам, рассматриваемым в судах общей юрисдикции, мировыми судьями (за исключением Верховного Суда Российской Федерации)</t>
  </si>
  <si>
    <t>108 07150 01 0000 110</t>
  </si>
  <si>
    <t>Государственная пошлина за выдачу разрешения на установку рекламной конструкции</t>
  </si>
  <si>
    <t>Итого налоговых доходов</t>
  </si>
  <si>
    <t>Доходы от использования имущества, находящегося в государственной и муниципальной собственности</t>
  </si>
  <si>
    <t>111 05012 04 0000 120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</si>
  <si>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городских округов, а также средства от продажи права на заключение договоров аренды указанных земельных участков</t>
  </si>
  <si>
    <t>111 05024 04 0000 120</t>
  </si>
  <si>
    <t>Доходы, получаемые в виде арендной платы, а также средства от продажи права на заключение договоров аренды за земли, находящиеся в собственности городских округов (за исключением земельных участков муниципальных бюджетных и автономных учреждений)</t>
  </si>
  <si>
    <t>111 05034 04 0000 120</t>
  </si>
  <si>
    <t>Доходы от сдачи в аренду имущества, находящегося в оперативном управлении органов управления городских округов и созданных ими учреждений (за исключением имущества муниципальных бюджетных и автономных учреждений)</t>
  </si>
  <si>
    <t>111 05074 04 0000 120</t>
  </si>
  <si>
    <t>Доходы от сдачи в аренду имущества, составляющего казну городских округов (за исключением земельных участков)</t>
  </si>
  <si>
    <t>111 07014 04 0000 120</t>
  </si>
  <si>
    <t>Доходы от перечисления части прибыли, остающейся после уплаты налогов и иных обязательных платежей муниципальных унитарных предприятий, созданных городскими округами</t>
  </si>
  <si>
    <t>111 09034 04 0000 120</t>
  </si>
  <si>
    <t>Доходы от эксплуатации и использования имущества автомобильных дорог, находящихся в собственности городских округов</t>
  </si>
  <si>
    <t>111 09044 04 0000 120</t>
  </si>
  <si>
    <t>Прочие поступления от использования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t>
  </si>
  <si>
    <t>Платежи при пользовании природными ресурсами</t>
  </si>
  <si>
    <t>112 01010 01 0000 120</t>
  </si>
  <si>
    <t>Плата за выбросы загрязняющих веществ в атмосферный воздух стационарными объектами</t>
  </si>
  <si>
    <t>113 00000 04 0000 130</t>
  </si>
  <si>
    <t>Доходы от оказания платных услуг (работ) и компенсации затрат государства</t>
  </si>
  <si>
    <t>113 01994 04 0000 130</t>
  </si>
  <si>
    <t>Прочие доходы от оказания платных услуг (работ) получателями средств  бюджетов городских округов</t>
  </si>
  <si>
    <t>114 00000 04 0000 000</t>
  </si>
  <si>
    <t>Доходы от продажи  материальных и нематериальных активов</t>
  </si>
  <si>
    <t>114 02043 04 0000 410</t>
  </si>
  <si>
    <t>Доходы от реализации иного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</si>
  <si>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114 06012 04 0000 430</t>
  </si>
  <si>
    <t>Доходы от продажи земельных участков, государственная собственность на которые не разграничена и которые расположены в границах городских округов</t>
  </si>
  <si>
    <t xml:space="preserve">116 00000 00 0000 140 </t>
  </si>
  <si>
    <t>Штрафы, санкции, возмещение ущерба</t>
  </si>
  <si>
    <t>Итого неналоговых доходов</t>
  </si>
  <si>
    <t>БЕЗВОЗМЕЗДНЫЕ ПОСТУПЛЕНИЯ</t>
  </si>
  <si>
    <t>Дотации бюджетам городских округов на поддержку мер по обеспечению сбалансированности бюджетов</t>
  </si>
  <si>
    <t>Субвенции бюджетам городских округов на выплату единовременного пособия при всех формах устройства детей, лишенных родительского попечения, в семью</t>
  </si>
  <si>
    <t>Субвенции бюджетам городских округов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(за исключением расходов на содержание зданий и оплату коммунальных услуг) в части расходов на приобретение учебников и учебных пособий, средств обучения, игр, игрушек муниципальных общеобразовательных организаций</t>
  </si>
  <si>
    <t>Субвенции бюджетам городских округов на осуществление государственных полномочий по социальной поддержке детей-сирот и детей, оставшихся без попечения родителей (за исключением детей, обучающихся в федеральных образовательных организациях), кроме полномочий по содержанию детей-сирот и детей, оставшихся без попечения родителей, в государственных образовательных организациях и медицинских организациях государственной системы здравоохранения для детей-сирот и детей, оставшихся без попечения родителей, в части ежемесячного пособия на содержание детей, переданных на воспитание в приемную и патронатную семью, вознаграждения, причитающегося приемным и патронатным родителям, пособий на содержание детей, переданных под опеку и попечительство</t>
  </si>
  <si>
    <t>Субвенции бюджетам городских округов на компенсацию части платы, взимаемой с родителей (законных представителей) за присмотр и уход за детьми, посещающими образовательные организации, реализующие образовательные программы дошкольного образования</t>
  </si>
  <si>
    <t>Поступления доходов в бюджет городского округа</t>
  </si>
  <si>
    <t>101 02040 01 0000 110</t>
  </si>
  <si>
    <t>Налог на доходы физических лиц в виде фиксированных авансовых платежей с доходов, полученных физическими лицами, являющимися иностранными гражданами, осуществляющими трудовую деятельность по найму у физических лиц на основании патента в соответствии со статьей 227.1 Налогового кодекса Российской Федерации</t>
  </si>
  <si>
    <t>Налог на имущество организаций</t>
  </si>
  <si>
    <t>111 00000 04 0000 120</t>
  </si>
  <si>
    <t>112 01000 01 0000 120</t>
  </si>
  <si>
    <t>Субвенции бюджетам городских округов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(за исключением расходов на содержание зданий и оплату коммунальных услуг) в части расходов на оплату труда педагогических работников муниципальных дошкольных образовательных организаций и муниципальных общеобразовательных организаций, предоставляющих дошкольное образование</t>
  </si>
  <si>
    <t>Субвенции бюджетам городских округов на осуществление государственных полномочий по социальной поддержке учащихся муниципальных общеобразовательных организаций из многодетных малоимущих семей по обеспечению бесплатным питанием</t>
  </si>
  <si>
    <t>Субвенции бюджетам городских округов на осуществление государственных полномочий по социальной поддержке учащихся муниципальных общеобразовательных организаций из многодетных малоимущих семей по обеспечению школьной формой либо заменяющим ее комплектом детской одежды для посещения школьных занятий</t>
  </si>
  <si>
    <t>Субвенции бюджетам городских округов на осуществление государственных полномочий по образованию и обеспечению в пределах муниципального образования деятельности комиссий по делам несовершеннолетних и защите их прав</t>
  </si>
  <si>
    <t>Субвенции бюджетам городских округов на осуществление государственных полномочий по созданию и обеспечению деятельности административных комиссий</t>
  </si>
  <si>
    <t>Субвенции бюджетам городских округов на осуществление государственных полномочий по организации и осуществлению деятельности по опеке и попечительству</t>
  </si>
  <si>
    <t>Субвенции бюджетам городских округов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(за исключением расходов на содержание зданий и оплату коммунальных услуг) в части расходов на оплату труда административно-управленческого и вспомогательного персонала муниципальных дошкольных образовательных организаций и муниципальных общеобразовательных организаций, предоставляющих дошкольное образование, участвующего в реализации общеобразовательных программ</t>
  </si>
  <si>
    <t>Субвенции бюджетам городских округов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(за исключением расходов на содержание зданий и оплату коммунальных услуг) в части расходов на оплату труда педагогических работников муниципальных общеобразовательных организаций</t>
  </si>
  <si>
    <t>Субвенции бюджетам городских округов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(за исключением расходов на содержание зданий и оплату коммунальных услуг) в части расходов на оплату труда административно-управленческого и вспомогательного персонала муниципальных общеобразовательных организаций, участвующего в реализации общеобразовательных программ</t>
  </si>
  <si>
    <t>Субвенции бюджетам городских округов на осуществление государственных полномочий по организации и обеспечению отдыха и оздоровления детей (за исключением организации отдыха детей в каникулярное время)</t>
  </si>
  <si>
    <t>Субвенции бюджетам городских округов на осуществление государственных полномочий по организации проведения мероприятий по обустройству, содержанию, строительству и консервации скотомогильников (биотермических ям)</t>
  </si>
  <si>
    <t>Субвенции бюджетам городских округов на осуществление государственных полномочий по обеспечению детей-сирот и детей, оставшихся без попечения родителей, лиц из числа детей-сирот и детей, оставшихся без попечения родителей, жилыми помещениями</t>
  </si>
  <si>
    <t>Субвенции бюджетам городских округов на осуществление государственных полномочий по обеспечению жилыми помещениями инвалидов и семей, имеющих детей-инвалидов, нуждающихся в жилых помещениях, предоставляемых по договорам социального найма, вставших на учет после 1 января 2005 года и страдающих тяжелыми формами хронических заболеваний</t>
  </si>
  <si>
    <t>106 02010 02 0000 110</t>
  </si>
  <si>
    <t>200 00000 00 0000 000</t>
  </si>
  <si>
    <t>Субсидии бюджетам городских округов на финансовое обеспечение отдельных полномочий</t>
  </si>
  <si>
    <t>106 06042 04 0000 110</t>
  </si>
  <si>
    <t>Земельный налог с физических лиц, обладающих земельным участком, расположенным в границах городских округов</t>
  </si>
  <si>
    <t>Субсидии бюджетам городских округов на реализацию мероприятий по обеспечению жильем молодых семей</t>
  </si>
  <si>
    <t>Сумма</t>
  </si>
  <si>
    <t>НАЛОГОВЫЕ И НЕНАЛОГОВЫЕ ДОХОДЫ</t>
  </si>
  <si>
    <t>ВСЕГО</t>
  </si>
  <si>
    <t>Налог на доходы физических лиц с доходов,  полученных физическими лицами в соответствии со статьей 228 Налогового кодекса Российской Федерации</t>
  </si>
  <si>
    <t>103 02231 01 0000 110</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</si>
  <si>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</si>
  <si>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103 02241 01 0000 110</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</si>
  <si>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</si>
  <si>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103 02251 01 0000 110</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</si>
  <si>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</si>
  <si>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Межбюджетные трансферты, передаваемые бюджетам городских округов на финансовое обеспечение дорожной деятельности в рамках реализации национального проекта «Безопасные и качественные автомобильные дороги»</t>
  </si>
  <si>
    <t>Субвенции бюджетам городских округов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</si>
  <si>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106 06032 04 0000 110</t>
  </si>
  <si>
    <t>Земельный налог с организаций, обладающих земельным участком, расположенным в границах городских округов</t>
  </si>
  <si>
    <t>Прочие субсидии бюджетам городских округов на реализацию мероприятий по развитию образовательных организаций</t>
  </si>
  <si>
    <t>Субвенции бюджетам городских округов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t>
  </si>
  <si>
    <t>Субвенции бюджетам городских округов на проведение Всероссийской переписи населения 2020 года</t>
  </si>
  <si>
    <t>Доходы от денежных взысканий (штрафов), поступающие в счет погашения задолженности, образовавшейся до 1 января 2020 года, подлежащие зачислению в бюджет муниципального образования по нормативам, действовавшим в 2019 году</t>
  </si>
  <si>
    <t xml:space="preserve">                                                                          город Салават Республики Башкортостан</t>
  </si>
  <si>
    <t xml:space="preserve">                                                                          к решению Совета городского округа</t>
  </si>
  <si>
    <t>Субсидии бюджетам городских округов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</si>
  <si>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 xml:space="preserve"> город Салават Республики Башкортостан на 2021 год</t>
  </si>
  <si>
    <t>Субсидии бюджетам городских округов на создание новых мест в образовательных организациях различных типов для реализации дополнительных общеразвивающих программ всех направленностей</t>
  </si>
  <si>
    <t>Субсидии бюджетам городских округов на проведение комплексных кадастровых работ</t>
  </si>
  <si>
    <t>Прочие межбюджетные трансферты, передаваемые бюджетам городских округов на обеспечение деятельности летних профильных лагерей для детей и подростков</t>
  </si>
  <si>
    <t>Субсидии бюджетам городских округов на содержание, ремонт, капитальный ремонт, строительство и реконструкция автомобильных дорог общего пользования местного значения</t>
  </si>
  <si>
    <t>Субсидии бюджетам городских округов на реализацию программ формирования современной городской среды</t>
  </si>
  <si>
    <t>Прочие субсидии бюджетам городских округов на доведение средней заработной платы педагогических работников муниципальных учреждений дополнительного образования до средней заработной платы учителей в Республике Башкортостан</t>
  </si>
  <si>
    <t>Прочие субсидии бюджетам городских округов на доведение средней заработной платы работников муниципальных учреждений культуры до среднемесячной начисленной заработной платы наемных работников в организациях, у индивидуальных предпринимателей и физических лиц (среднемесячного дохода от трудовой деятельности) в Республике Башкортостан</t>
  </si>
  <si>
    <t>105 01012 01 0000 110</t>
  </si>
  <si>
    <t>105 01050 01 0000 110</t>
  </si>
  <si>
    <t>101 02 080 01 0000 110</t>
  </si>
  <si>
    <t>111 05312 04 0000 120</t>
  </si>
  <si>
    <t>1 12 01 041 01 0000 120</t>
  </si>
  <si>
    <t>Плата за размещение отходов производства</t>
  </si>
  <si>
    <t>1 12 01 070 01 0000 120</t>
  </si>
  <si>
    <t>113 02064 04 0000 130</t>
  </si>
  <si>
    <t>113 02994 04 0000 130</t>
  </si>
  <si>
    <t>114 06024 04 0000 430</t>
  </si>
  <si>
    <t>114 06312 04 0000 430</t>
  </si>
  <si>
    <t>114 02042 04 0000 440</t>
  </si>
  <si>
    <t>Налог на доходы физических лиц в части суммы налога, превышающей 650 000 рублей, относящейся к части налоговой базы, превышающей 5 000 000 рублей (за исключением налога на доходы физических лиц с сумм прибыли контролируемой иностранной компании, в том числе фиксированной прибыли контролируемой иностранной компании)</t>
  </si>
  <si>
    <t>Налог, взимаемый с налогоплательщиков, выбравших в качестве объекта налогообложения доходы (за налоговые периоды, истекшие до 1 января 2011 года)</t>
  </si>
  <si>
    <t>Минимальный налог, зачисляемый в бюджеты субъектов Российской Федерации (за налоговые периоды, истекшие до 1 января 2016 года)</t>
  </si>
  <si>
    <t>Плата по соглашениям об установлении сервитута, заключенным органами местного самоуправления городских округов, государственными или муниципальными предприятиями либо государственными или муниципальными учреждениями в отношении земельных участков, государственная собственность на которые не разграничена и которые расположены в границах городских округов</t>
  </si>
  <si>
    <t>Плата за выбросы загрязняющих веществ, образующихся при сжигании на факельных установках и (или) рассеивании попутного нефтяного газа</t>
  </si>
  <si>
    <t>Доходы, поступающие в порядке возмещения расходов, понесенных в связи с эксплуатацией имущества городских округов</t>
  </si>
  <si>
    <t>Прочие доходы от компенсации затрат бюджетов городских округов</t>
  </si>
  <si>
    <t>Доходы от реализации имущества, находящегося в оперативном управлении учреждений, находящихся в ведении органов управления городских округов (за исключением имущества муниципальных бюджетных и автономных учреждений), в части реализации материальных запасов по указанному имуществу</t>
  </si>
  <si>
    <t>Плата за увеличение площади земельных участков, находящихся в частной собственности, в результате перераспределения таких земельных участков и земель (или) земельных участков, государственная собственность на которые не разграничена и которые расположены в границах городских округов</t>
  </si>
  <si>
    <t>Доходы от продажи земельных участков, находящихся в собственности городских округов (за исключением земельных участков муниципальных бюджетных и автономных учреждений)</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</si>
  <si>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выявленные должностными лицами органов муниципального контроля</t>
  </si>
  <si>
    <t>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и природопользования, выявленные должностными лицами органов муниципального контроля</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</si>
  <si>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выявленные должностными лицами органов муниципального контроля</t>
  </si>
  <si>
    <t>Административные штрафы, установленные законами субъектов Российской Федерации об административных правонарушениях, за нарушение муниципальных правовых актов</t>
  </si>
  <si>
    <t>Платежи в целях возмещения убытков, причиненных уклонением от заключения с муниципальным органом городского округа (муниципальным казенным учреждением) муниципального контракта, а также иные денежные средства, подлежащие зачислению в бюджет городского округа за нарушение законодательства Российской Федерации о контрактной системе в сфере закупок товаров, работ, услуг для обеспечения государственных и муниципальных нужд (за исключением муниципального контракта, финансируемого за счет средств муниципального дорожного фонда)</t>
  </si>
  <si>
    <t>Денежные взыскания, налагаемые в возмещение ущерба, причиненного в результате незаконного или нецелевого использования бюджетных средств (в части бюджетов городских округов)</t>
  </si>
  <si>
    <t>Штрафы, неустойки, пени, уплаченные в случае просрочки исполнения поставщиком (подрядчиком, исполнителем) обязательств, предусмотренных муниципальным контрактом, заключенным муниципальным органом, казенным учреждением городского округа</t>
  </si>
  <si>
    <t>Прочее возмещение ущерба, причиненного муниципальному имуществу городского округа (за исключением имущества, закрепленного за муниципальными бюджетными (автономными) учреждениями, унитарными предприятиями)</t>
  </si>
  <si>
    <t>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 налагаемые мировыми судьями, комиссиями по делам несовершеннолетних и защите их прав</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</si>
  <si>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</si>
  <si>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налагаемые мировыми судьями, комиссиями по делам несовершеннолетних и защите их прав</t>
  </si>
  <si>
    <t>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и природопользования, налагаемые мировыми судьями, комиссиями по делам несовершеннолетних и защите их прав</t>
  </si>
  <si>
    <t>Административные штрафы, установленные главой 13 Кодекса Российской Федерации об административных правонарушениях, за административные правонарушения в области связи и информации, налагаемые мировыми судьями, комиссиями по делам несовершеннолетних и защите их прав</t>
  </si>
  <si>
    <t>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 налагаемые мировыми судьями, комиссиями по делам несовершеннолетних и защите их прав</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</si>
  <si>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(за исключением штрафов, указанных в пункте 6 статьи 46 Бюджетного кодекса Российской Федерации), налагаемые мировыми судьями, комиссиями по делам несовершеннолетних и защите их прав</t>
  </si>
  <si>
    <t>Административные штрафы, установленные главой 17 Кодекса Российской Федерации об административных правонарушениях, за административные правонарушения, посягающие на институты государственной власти, налагаемые мировыми судьями, комиссиями по делам несовершеннолетних и защите их прав</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</si>
  <si>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</si>
  <si>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мировыми судьями, комиссиями по делам несовершеннолетних и защите их прав</t>
  </si>
  <si>
    <t>Инициативные платежи, зачисляемые в бюджеты городских округов</t>
  </si>
  <si>
    <t>Прочие неналоговые доходы бюджетов городских округов</t>
  </si>
  <si>
    <t>Прочие неналоговые доходы</t>
  </si>
  <si>
    <t>1 16 01053 01 0000 140</t>
  </si>
  <si>
    <t>1 16 01063 01 0000 140</t>
  </si>
  <si>
    <t>1 16 01073 01 0000 140</t>
  </si>
  <si>
    <t>1 16 01074 01 0000 140</t>
  </si>
  <si>
    <t>1 16 01083 01 0000 140</t>
  </si>
  <si>
    <t>1 16 01084 01 0000 140</t>
  </si>
  <si>
    <t>1 16 01133 01 0000 140</t>
  </si>
  <si>
    <t>1 16 01143 01 0000 140</t>
  </si>
  <si>
    <t>1 16 01153 01 0000 140</t>
  </si>
  <si>
    <t>1 16 01173 01 0000 140</t>
  </si>
  <si>
    <t>1 16 01193 01 0000 140</t>
  </si>
  <si>
    <t>1 16 01194 01 0000 140</t>
  </si>
  <si>
    <t>1 16 01203 01 0000 140</t>
  </si>
  <si>
    <t>1 16 02020 02 0000 140</t>
  </si>
  <si>
    <t>1 16 07010 04 0000 140</t>
  </si>
  <si>
    <t>1 16 10032 04 0000 140</t>
  </si>
  <si>
    <t>1 16 10061 04 0000 140</t>
  </si>
  <si>
    <t>1 16 10100 04 0000 140</t>
  </si>
  <si>
    <t>1 16 10123 01 0000 140</t>
  </si>
  <si>
    <t>1 17 00000 00 0000 000</t>
  </si>
  <si>
    <t>1 17 05040 04 0000 180</t>
  </si>
  <si>
    <t>1 17 15020 04 0000 150</t>
  </si>
  <si>
    <t>2 02 15 001 04 0000 150</t>
  </si>
  <si>
    <t>Дотации бюджетам городских округов на выравнивание бюджетной обеспеченности из бюджета субъекта Российской Федерации</t>
  </si>
  <si>
    <t>2 02 15 002 04 0000 150</t>
  </si>
  <si>
    <t>2 02 20 216 04 7216 150</t>
  </si>
  <si>
    <t>2 02 25 304 04 0000 150</t>
  </si>
  <si>
    <t>2 02 25 491 04 0000 150</t>
  </si>
  <si>
    <t>2 02 25 497 04 0000 150</t>
  </si>
  <si>
    <t>2 02 25 511 04 0000 150</t>
  </si>
  <si>
    <t>2 02 25 555 04 0000 150</t>
  </si>
  <si>
    <t>2 02 29 998 04 0000 150</t>
  </si>
  <si>
    <t>2 02 29 999 04 7204 150</t>
  </si>
  <si>
    <t>2 02 29 999 04 7205 150</t>
  </si>
  <si>
    <t>2 02 29 999 04 7208 150</t>
  </si>
  <si>
    <t>Прочие субсидии бюджетам городских округов на обеспечение питанием обучающихся с ограниченными возможностями здоровья и детей-инвалидов в муниципальных общеобразовательных организациях, осуществляющих образовательную деятельность</t>
  </si>
  <si>
    <t>2 02 29 999 04 7212 150</t>
  </si>
  <si>
    <t>Прочие субсидии бюджетам городских округов на создание и обеспечение текущего финансирования деятельности бизнес-инкубаторов</t>
  </si>
  <si>
    <t>2 02 29 999 04 7220 150</t>
  </si>
  <si>
    <t>Прочие субсидии бюджетам городских округов (предоставление социальных выплат молодым семьям на приобретение (строительство) жилого помещения)</t>
  </si>
  <si>
    <t>2 02 29 999 04 7247 150</t>
  </si>
  <si>
    <t>Прочие субсидии бюджетам городских округов на проекты развития общественной инфраструктуры, основанные на местных инициативах</t>
  </si>
  <si>
    <t>2 02 29 999 04 7248 150</t>
  </si>
  <si>
    <t>Прочие субсидии бюджетам городских округов на реализацию проектов по комплексному благоустройству дворовых территорий муниципальных образований Республики Башкортостан «Башкирские дворики»</t>
  </si>
  <si>
    <t>2 02 29 999 04 7252 150</t>
  </si>
  <si>
    <t>2 02 29 999 04 7290 150</t>
  </si>
  <si>
    <t>Прочие субсидии бюджетам городских округов на финансирование организаций, осуществляющих спортивную подготовку по базовым видам спорта в соответствии с требованиями федеральных стандартов спортивной подготовки</t>
  </si>
  <si>
    <t>2 02 30 024 04 7302 150</t>
  </si>
  <si>
    <t>2 02 30 024 04 7303 150</t>
  </si>
  <si>
    <t>Субвенции бюджетам городских округов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(за исключением расходов на содержание зданий и оплату коммунальных услуг) в части расходов на приобретение учебников и учебных пособий, средств обучения, игр, игрушек муниципальных дошкольных образовательных организаций и муниципальных общеобразовательных организаций, предоставляющих дошкольное образование</t>
  </si>
  <si>
    <t>2 02 30 024 04 7304 150</t>
  </si>
  <si>
    <t>2 02 30 024 04 7305 150</t>
  </si>
  <si>
    <t>2 02 30 024 04 7306 150</t>
  </si>
  <si>
    <t>2 02 30 024 04 7308 150</t>
  </si>
  <si>
    <t>2 02 30 024 04 7309 150</t>
  </si>
  <si>
    <t>2 02 30 024 04 7310 150</t>
  </si>
  <si>
    <t>Субвенции бюджетам городских округов на обеспечение бесплатным проездом детей-сирот и детей, оставшихся без попечения родителей, лиц из числа детей-сирот и детей, оставшихся без попечения родителей, лиц, потерявших в период обучения обоих родителей или единственного родителя, обучающихся по очной форме обучения по основным профессиональным образовательным программам и (или) по программам профессиональной подготовки по профессиям рабочих, должностям служащих за счет средств бюджета Республики Башкортостан или местных бюджетов, на городском, пригородном транспорте, в сельской местности на внутрирайонном транспорте (кроме такси)</t>
  </si>
  <si>
    <t>2 02 30 024 04 7314 150</t>
  </si>
  <si>
    <t>2 02 30 024 04 7315 150</t>
  </si>
  <si>
    <t>2 02 30 024 04 7316 150</t>
  </si>
  <si>
    <t>2 02 30 024 04 7317 150</t>
  </si>
  <si>
    <t>2 02 30 024 04 7318 150</t>
  </si>
  <si>
    <t>Субвенции бюджетам городских округов на осуществление государственных полномочий по социальной поддержке детей-сирот и детей, оставшихся без попечения родителей, а также детей, находящихся в трудной жизненной ситуации, в части организации и обеспечения отдыха и оздоровления детей указанных категорий</t>
  </si>
  <si>
    <t>2 02 30 024 04 7319 150</t>
  </si>
  <si>
    <t>2 02 30 024 04 7330 150</t>
  </si>
  <si>
    <t>2 02 30 024 04 7331 150</t>
  </si>
  <si>
    <t>2 02 30 024 04 7334 150</t>
  </si>
  <si>
    <t>Субвенции бюджетам городских округов на осуществление государственных полномочий по организации мероприятий при осуществлении деятельности по обращению с животными без владельцев</t>
  </si>
  <si>
    <t>2 02 30 024 04 7335 150</t>
  </si>
  <si>
    <t>2 02 30 024 04 7336 150</t>
  </si>
  <si>
    <t>2 02 30 024 04 7337 150</t>
  </si>
  <si>
    <t>Субвенции бюджетам городских округов на социальную поддержку учащихся муниципальных общеобразовательных организаций из многодетных малоимущих семей по предоставлению набора школьно-письменных принадлежностей первоклассникам</t>
  </si>
  <si>
    <t>2 02 30 029 04 0000 150</t>
  </si>
  <si>
    <t>2 02 35 082 04 0000 150</t>
  </si>
  <si>
    <t>2 02 35 120 04 0000 150</t>
  </si>
  <si>
    <t>2 02 35 260 04 0000 150</t>
  </si>
  <si>
    <t>2 02 35 469 04 0000 150</t>
  </si>
  <si>
    <t>2 02 45 303 04 0000 150</t>
  </si>
  <si>
    <t>Межбюджетные трансферты, передаваемые бюджетам городских округов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t>
  </si>
  <si>
    <t>2 02 45 393 04 0000 150</t>
  </si>
  <si>
    <t>2 02 49 999 04 7403 150</t>
  </si>
  <si>
    <t>2 02 49 999 04 7412 150</t>
  </si>
  <si>
    <t>Прочие межбюджетные трансферты, передаваемые бюджетам городских округов на финансовое обеспечение дорожной деятельности</t>
  </si>
  <si>
    <t>2 02 49 999 04 7424 150</t>
  </si>
  <si>
    <t>Прочие межбюджетные трансферты, передаваемые бюджетам городских округов на проведение капитального ремонта объектов спорта</t>
  </si>
  <si>
    <t>1 16 10031 04 0000 140</t>
  </si>
  <si>
    <t>Возмещение ущерба при возникновении страховых случаев, когда выгодоприобретателями выступают получатели средств бюджета городского округа</t>
  </si>
  <si>
    <t>105 01022 01 0000 110</t>
  </si>
  <si>
    <t>Налог, взимаемый с налогоплательщиков, выбравших в качестве объекта налогообложения доходы, уменьшенные на величину расходов (за налоговые периоды, истекшие до 1 января 2011 года)</t>
  </si>
  <si>
    <t>2 02 25 269 04 0000 150</t>
  </si>
  <si>
    <t>Субсидии бюджетам городских округов на закупку контейнеров для раздельного накопления твердых коммунальных отходов</t>
  </si>
  <si>
    <t>2 02 25 519 04 0000 150</t>
  </si>
  <si>
    <t>Субсидии бюджетам городских округов на поддержку отрасли культуры</t>
  </si>
  <si>
    <t>2 02 29 999 04 7249 150</t>
  </si>
  <si>
    <t>Прочие субсидии бюджетам городских округов (поддержка мероприятий муниципальных программ развития субъектов малого и среднего предпринимательства, а также физических лиц, применяющих специальный налоговый режим «Налог на профессиональный доход»)</t>
  </si>
  <si>
    <t>2 02 49 999 04 7408 150</t>
  </si>
  <si>
    <t>Прочие межбюджетные трансферты, передаваемые бюджетам городских округов на премирование муниципальных образований Республики Башкортостан по итогам конкурса «Лучшее муниципальное образование Республики Башкортостан»</t>
  </si>
  <si>
    <t>2 02 49 999 04 7425 150</t>
  </si>
  <si>
    <t>Прочие межбюджетные трансферты, передаваемые бюджетам (премирование муниципальных образований по итогам Республиканского конкурса на лучшую муниципальную практику по патриотическому воспитанию граждан "Гордимся! Помним! Чтим!")</t>
  </si>
  <si>
    <t>(в рублях)</t>
  </si>
  <si>
    <t>Прочие межбюджетные трансферты, передаваемые бюджетам городских округов на премирование победителей по итогам ежегодного республиканского конкурса «Лучший объект по содержанию многоквартирных домов и благоустройству придомовых территорий»</t>
  </si>
  <si>
    <t>2 02 49 999 04 7409 150</t>
  </si>
  <si>
    <t xml:space="preserve">                                                                          Приложение № 5</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</si>
</sst>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 _₽_-;\-* #,##0.00\ _₽_-;_-* &quot;-&quot;??\ _₽_-;_-@_-"/>
    <numFmt numFmtId="164" formatCode="#,##0.00_ ;\-#,##0.00\ "/>
  </numFmts>
  <fonts count="6" x14ac:knownFonts="1">
    <font>
      <sz val="10"/>
      <name val="Arial"/>
      <family val="2"/>
      <charset val="204"/>
    </font>
    <font>
      <sz val="10"/>
      <name val="Arial"/>
      <family val="2"/>
      <charset val="204"/>
    </font>
    <font>
      <sz val="11"/>
      <name val="Times New Roman"/>
      <family val="1"/>
      <charset val="204"/>
    </font>
    <font>
      <b/>
      <sz val="11"/>
      <name val="Times New Roman"/>
      <family val="1"/>
      <charset val="204"/>
    </font>
    <font>
      <i/>
      <sz val="11"/>
      <name val="Times New Roman"/>
      <family val="1"/>
      <charset val="204"/>
    </font>
    <font>
      <sz val="11"/>
      <color rgb="FFFF0000"/>
      <name val="Times New Roman"/>
      <family val="1"/>
      <charset val="204"/>
    </font>
  </fonts>
  <fills count="4">
    <fill>
      <patternFill patternType="none"/>
    </fill>
    <fill>
      <patternFill patternType="gray125"/>
    </fill>
    <fill>
      <patternFill patternType="solid">
        <fgColor theme="0"/>
        <bgColor indexed="64"/>
      </patternFill>
    </fill>
    <fill>
      <patternFill patternType="solid">
        <fgColor indexed="9"/>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2">
    <xf numFmtId="0" fontId="0" fillId="0" borderId="0"/>
    <xf numFmtId="43" fontId="1" fillId="0" borderId="0" applyFont="0" applyFill="0" applyBorder="0" applyAlignment="0" applyProtection="0"/>
  </cellStyleXfs>
  <cellXfs count="35">
    <xf numFmtId="0" fontId="0" fillId="0" borderId="0" xfId="0"/>
    <xf numFmtId="0" fontId="2" fillId="0" borderId="0" xfId="0" applyFont="1" applyAlignment="1">
      <alignment vertical="center"/>
    </xf>
    <xf numFmtId="0" fontId="3" fillId="0" borderId="0" xfId="0" applyFont="1" applyAlignment="1">
      <alignment vertical="center"/>
    </xf>
    <xf numFmtId="0" fontId="3" fillId="0" borderId="1" xfId="0" applyFont="1" applyBorder="1" applyAlignment="1">
      <alignment horizontal="center" vertical="center" wrapText="1"/>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 xfId="0" applyFont="1" applyBorder="1" applyAlignment="1">
      <alignment horizontal="left" vertical="center" wrapText="1"/>
    </xf>
    <xf numFmtId="0" fontId="3" fillId="0" borderId="1" xfId="0" applyFont="1" applyBorder="1" applyAlignment="1">
      <alignment vertical="center" wrapText="1"/>
    </xf>
    <xf numFmtId="0" fontId="2" fillId="0" borderId="1" xfId="0" applyFont="1" applyBorder="1" applyAlignment="1">
      <alignment horizontal="left" vertical="center"/>
    </xf>
    <xf numFmtId="0" fontId="2" fillId="0" borderId="1" xfId="0" applyFont="1" applyBorder="1" applyAlignment="1">
      <alignment vertical="center" wrapText="1"/>
    </xf>
    <xf numFmtId="0" fontId="2" fillId="0" borderId="1" xfId="0" applyFont="1" applyBorder="1" applyAlignment="1">
      <alignment horizontal="left" vertical="center" wrapText="1"/>
    </xf>
    <xf numFmtId="0" fontId="2" fillId="2" borderId="1" xfId="0" applyFont="1" applyFill="1" applyBorder="1" applyAlignment="1">
      <alignment horizontal="left" vertical="center" wrapText="1"/>
    </xf>
    <xf numFmtId="49" fontId="2" fillId="0" borderId="1" xfId="0" applyNumberFormat="1" applyFont="1" applyBorder="1" applyAlignment="1">
      <alignment horizontal="left" vertical="center" wrapText="1"/>
    </xf>
    <xf numFmtId="0" fontId="4" fillId="0" borderId="1" xfId="0" applyFont="1" applyBorder="1" applyAlignment="1">
      <alignment horizontal="left" vertical="center" wrapText="1"/>
    </xf>
    <xf numFmtId="49" fontId="2" fillId="0" borderId="1" xfId="0" applyNumberFormat="1" applyFont="1" applyFill="1" applyBorder="1" applyAlignment="1">
      <alignment horizontal="left" vertical="center" wrapText="1"/>
    </xf>
    <xf numFmtId="0" fontId="2" fillId="2" borderId="1" xfId="0" applyFont="1" applyFill="1" applyBorder="1" applyAlignment="1">
      <alignment horizontal="left" vertical="center"/>
    </xf>
    <xf numFmtId="0" fontId="2" fillId="2" borderId="0" xfId="0" applyFont="1" applyFill="1" applyAlignment="1">
      <alignment vertical="center"/>
    </xf>
    <xf numFmtId="0" fontId="2" fillId="0" borderId="2" xfId="0" applyFont="1" applyBorder="1" applyAlignment="1">
      <alignment horizontal="left" vertical="center" wrapText="1"/>
    </xf>
    <xf numFmtId="0" fontId="2" fillId="0" borderId="0" xfId="0" applyFont="1" applyAlignment="1">
      <alignment vertical="center" wrapText="1"/>
    </xf>
    <xf numFmtId="0" fontId="5" fillId="0" borderId="0" xfId="0" applyFont="1" applyAlignment="1">
      <alignment vertical="center"/>
    </xf>
    <xf numFmtId="0" fontId="2" fillId="0" borderId="0" xfId="0" applyFont="1" applyAlignment="1">
      <alignment horizontal="right" vertical="center" wrapText="1"/>
    </xf>
    <xf numFmtId="0" fontId="2" fillId="0" borderId="1" xfId="0" applyNumberFormat="1" applyFont="1" applyBorder="1" applyAlignment="1">
      <alignment horizontal="left" vertical="center" wrapText="1"/>
    </xf>
    <xf numFmtId="0" fontId="2" fillId="3" borderId="1" xfId="0" applyNumberFormat="1" applyFont="1" applyFill="1" applyBorder="1" applyAlignment="1" applyProtection="1">
      <alignment horizontal="left" vertical="center" wrapText="1"/>
      <protection locked="0"/>
    </xf>
    <xf numFmtId="0" fontId="2" fillId="0" borderId="1" xfId="0" applyFont="1" applyFill="1" applyBorder="1" applyAlignment="1">
      <alignment horizontal="left" vertical="center" wrapText="1"/>
    </xf>
    <xf numFmtId="164" fontId="2" fillId="0" borderId="0" xfId="0" applyNumberFormat="1" applyFont="1" applyAlignment="1">
      <alignment vertical="center"/>
    </xf>
    <xf numFmtId="164" fontId="3" fillId="0" borderId="1" xfId="0" applyNumberFormat="1" applyFont="1" applyBorder="1" applyAlignment="1">
      <alignment horizontal="center" vertical="center"/>
    </xf>
    <xf numFmtId="164" fontId="3" fillId="0" borderId="1" xfId="1" applyNumberFormat="1" applyFont="1" applyBorder="1" applyAlignment="1">
      <alignment horizontal="center" vertical="center"/>
    </xf>
    <xf numFmtId="164" fontId="2" fillId="2" borderId="1" xfId="1" applyNumberFormat="1" applyFont="1" applyFill="1" applyBorder="1" applyAlignment="1">
      <alignment horizontal="center" vertical="center"/>
    </xf>
    <xf numFmtId="0" fontId="3" fillId="0" borderId="1" xfId="0" applyNumberFormat="1" applyFont="1" applyBorder="1" applyAlignment="1">
      <alignment horizontal="center" vertical="center"/>
    </xf>
    <xf numFmtId="0" fontId="2" fillId="0" borderId="2" xfId="0" applyFont="1" applyBorder="1" applyAlignment="1">
      <alignment vertical="center" wrapText="1"/>
    </xf>
    <xf numFmtId="0" fontId="2" fillId="0" borderId="1" xfId="0" applyNumberFormat="1" applyFont="1" applyFill="1" applyBorder="1" applyAlignment="1" applyProtection="1">
      <alignment horizontal="left" vertical="center" wrapText="1"/>
      <protection locked="0"/>
    </xf>
    <xf numFmtId="0" fontId="2" fillId="0" borderId="0" xfId="0" applyFont="1" applyAlignment="1">
      <alignment horizontal="left" vertical="center"/>
    </xf>
    <xf numFmtId="0" fontId="2" fillId="0" borderId="0" xfId="0" applyFont="1" applyAlignment="1">
      <alignment horizontal="left" vertical="center" wrapText="1"/>
    </xf>
    <xf numFmtId="0" fontId="2" fillId="0" borderId="0" xfId="0" applyFont="1" applyBorder="1" applyAlignment="1">
      <alignment horizontal="right" vertical="center" wrapText="1"/>
    </xf>
    <xf numFmtId="0" fontId="3" fillId="0" borderId="0" xfId="0" applyFont="1" applyBorder="1" applyAlignment="1">
      <alignment horizontal="center" vertical="center" wrapText="1"/>
    </xf>
  </cellXfs>
  <cellStyles count="2">
    <cellStyle name="Обычный" xfId="0" builtinId="0"/>
    <cellStyle name="Финансовый" xfId="1" builtin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7"/>
  <sheetViews>
    <sheetView tabSelected="1" view="pageBreakPreview" topLeftCell="B1" zoomScale="110" zoomScaleNormal="112" zoomScaleSheetLayoutView="110" workbookViewId="0">
      <selection activeCell="E1" sqref="E1"/>
    </sheetView>
  </sheetViews>
  <sheetFormatPr defaultColWidth="9.140625" defaultRowHeight="15" x14ac:dyDescent="0.2"/>
  <cols>
    <col min="1" max="1" width="5.7109375" style="1" hidden="1" customWidth="1"/>
    <col min="2" max="2" width="22.28515625" style="1" customWidth="1"/>
    <col min="3" max="3" width="58.28515625" style="18" customWidth="1"/>
    <col min="4" max="4" width="17.28515625" style="24" customWidth="1"/>
    <col min="5" max="16384" width="9.140625" style="1"/>
  </cols>
  <sheetData>
    <row r="1" spans="2:4" x14ac:dyDescent="0.2">
      <c r="C1" s="31" t="s">
        <v>277</v>
      </c>
      <c r="D1" s="31"/>
    </row>
    <row r="2" spans="2:4" x14ac:dyDescent="0.2">
      <c r="C2" s="32" t="s">
        <v>122</v>
      </c>
      <c r="D2" s="32"/>
    </row>
    <row r="3" spans="2:4" x14ac:dyDescent="0.2">
      <c r="C3" s="32" t="s">
        <v>121</v>
      </c>
      <c r="D3" s="32"/>
    </row>
    <row r="4" spans="2:4" x14ac:dyDescent="0.2">
      <c r="C4" s="20"/>
    </row>
    <row r="5" spans="2:4" s="2" customFormat="1" ht="14.25" x14ac:dyDescent="0.2">
      <c r="B5" s="34" t="s">
        <v>78</v>
      </c>
      <c r="C5" s="34"/>
      <c r="D5" s="34"/>
    </row>
    <row r="6" spans="2:4" s="2" customFormat="1" ht="14.25" x14ac:dyDescent="0.2">
      <c r="B6" s="34" t="s">
        <v>124</v>
      </c>
      <c r="C6" s="34"/>
      <c r="D6" s="34"/>
    </row>
    <row r="7" spans="2:4" x14ac:dyDescent="0.2">
      <c r="B7" s="33" t="s">
        <v>274</v>
      </c>
      <c r="C7" s="33"/>
      <c r="D7" s="33"/>
    </row>
    <row r="8" spans="2:4" s="2" customFormat="1" ht="28.5" x14ac:dyDescent="0.2">
      <c r="B8" s="3" t="s">
        <v>0</v>
      </c>
      <c r="C8" s="3" t="s">
        <v>1</v>
      </c>
      <c r="D8" s="25" t="s">
        <v>103</v>
      </c>
    </row>
    <row r="9" spans="2:4" s="2" customFormat="1" ht="14.25" x14ac:dyDescent="0.2">
      <c r="B9" s="4">
        <v>1</v>
      </c>
      <c r="C9" s="3">
        <v>2</v>
      </c>
      <c r="D9" s="28">
        <v>3</v>
      </c>
    </row>
    <row r="10" spans="2:4" s="2" customFormat="1" ht="14.25" x14ac:dyDescent="0.2">
      <c r="B10" s="5"/>
      <c r="C10" s="6" t="s">
        <v>105</v>
      </c>
      <c r="D10" s="26">
        <f>D11+D93</f>
        <v>3590217137.71</v>
      </c>
    </row>
    <row r="11" spans="2:4" s="2" customFormat="1" ht="14.25" x14ac:dyDescent="0.2">
      <c r="B11" s="5" t="s">
        <v>2</v>
      </c>
      <c r="C11" s="7" t="s">
        <v>104</v>
      </c>
      <c r="D11" s="26">
        <f>SUM(D44+D92)</f>
        <v>1348042700</v>
      </c>
    </row>
    <row r="12" spans="2:4" x14ac:dyDescent="0.2">
      <c r="B12" s="8" t="s">
        <v>3</v>
      </c>
      <c r="C12" s="9" t="s">
        <v>4</v>
      </c>
      <c r="D12" s="27">
        <f t="shared" ref="D12" si="0">SUM(D13)</f>
        <v>668968943.67999995</v>
      </c>
    </row>
    <row r="13" spans="2:4" x14ac:dyDescent="0.2">
      <c r="B13" s="10" t="s">
        <v>5</v>
      </c>
      <c r="C13" s="9" t="s">
        <v>6</v>
      </c>
      <c r="D13" s="27">
        <f>SUM(D14+D15+D16+D17+D18)</f>
        <v>668968943.67999995</v>
      </c>
    </row>
    <row r="14" spans="2:4" ht="75" x14ac:dyDescent="0.2">
      <c r="B14" s="10" t="s">
        <v>7</v>
      </c>
      <c r="C14" s="21" t="s">
        <v>8</v>
      </c>
      <c r="D14" s="27">
        <f>654683100-12232156.32</f>
        <v>642450943.67999995</v>
      </c>
    </row>
    <row r="15" spans="2:4" ht="105" x14ac:dyDescent="0.2">
      <c r="B15" s="10" t="s">
        <v>9</v>
      </c>
      <c r="C15" s="21" t="s">
        <v>10</v>
      </c>
      <c r="D15" s="27">
        <f>1104000+396000</f>
        <v>1500000</v>
      </c>
    </row>
    <row r="16" spans="2:4" ht="45" x14ac:dyDescent="0.2">
      <c r="B16" s="10" t="s">
        <v>11</v>
      </c>
      <c r="C16" s="10" t="s">
        <v>106</v>
      </c>
      <c r="D16" s="27">
        <f>5826000-267000</f>
        <v>5559000</v>
      </c>
    </row>
    <row r="17" spans="2:4" ht="90" x14ac:dyDescent="0.2">
      <c r="B17" s="10" t="s">
        <v>79</v>
      </c>
      <c r="C17" s="22" t="s">
        <v>80</v>
      </c>
      <c r="D17" s="27">
        <f>603000-407000</f>
        <v>196000</v>
      </c>
    </row>
    <row r="18" spans="2:4" ht="105" x14ac:dyDescent="0.2">
      <c r="B18" s="10" t="s">
        <v>134</v>
      </c>
      <c r="C18" s="30" t="s">
        <v>144</v>
      </c>
      <c r="D18" s="27">
        <f>15000000+4263000</f>
        <v>19263000</v>
      </c>
    </row>
    <row r="19" spans="2:4" ht="30" x14ac:dyDescent="0.2">
      <c r="B19" s="10" t="s">
        <v>12</v>
      </c>
      <c r="C19" s="10" t="s">
        <v>13</v>
      </c>
      <c r="D19" s="27">
        <f>D20+D21+D22</f>
        <v>5266000</v>
      </c>
    </row>
    <row r="20" spans="2:4" ht="105" x14ac:dyDescent="0.2">
      <c r="B20" s="10" t="s">
        <v>107</v>
      </c>
      <c r="C20" s="10" t="s">
        <v>108</v>
      </c>
      <c r="D20" s="27">
        <f>2100000+160000</f>
        <v>2260000</v>
      </c>
    </row>
    <row r="21" spans="2:4" ht="135" x14ac:dyDescent="0.2">
      <c r="B21" s="10" t="s">
        <v>109</v>
      </c>
      <c r="C21" s="10" t="s">
        <v>110</v>
      </c>
      <c r="D21" s="27">
        <f>18000-2000</f>
        <v>16000</v>
      </c>
    </row>
    <row r="22" spans="2:4" ht="120" x14ac:dyDescent="0.2">
      <c r="B22" s="10" t="s">
        <v>111</v>
      </c>
      <c r="C22" s="10" t="s">
        <v>112</v>
      </c>
      <c r="D22" s="27">
        <f>2952000+38000</f>
        <v>2990000</v>
      </c>
    </row>
    <row r="23" spans="2:4" x14ac:dyDescent="0.2">
      <c r="B23" s="10" t="s">
        <v>14</v>
      </c>
      <c r="C23" s="10" t="s">
        <v>15</v>
      </c>
      <c r="D23" s="27">
        <f>D24+D26+D31+D29+D30+D25+D28+D27</f>
        <v>142146200</v>
      </c>
    </row>
    <row r="24" spans="2:4" ht="30" x14ac:dyDescent="0.2">
      <c r="B24" s="10" t="s">
        <v>16</v>
      </c>
      <c r="C24" s="10" t="s">
        <v>17</v>
      </c>
      <c r="D24" s="27">
        <f>99469000-12384000</f>
        <v>87085000</v>
      </c>
    </row>
    <row r="25" spans="2:4" ht="45" x14ac:dyDescent="0.2">
      <c r="B25" s="10" t="s">
        <v>132</v>
      </c>
      <c r="C25" s="10" t="s">
        <v>145</v>
      </c>
      <c r="D25" s="27">
        <f>8600+21400</f>
        <v>30000</v>
      </c>
    </row>
    <row r="26" spans="2:4" ht="45" x14ac:dyDescent="0.2">
      <c r="B26" s="10" t="s">
        <v>18</v>
      </c>
      <c r="C26" s="10" t="s">
        <v>19</v>
      </c>
      <c r="D26" s="27">
        <f>37719000-3627000</f>
        <v>34092000</v>
      </c>
    </row>
    <row r="27" spans="2:4" ht="60" x14ac:dyDescent="0.2">
      <c r="B27" s="10" t="s">
        <v>262</v>
      </c>
      <c r="C27" s="10" t="s">
        <v>263</v>
      </c>
      <c r="D27" s="27">
        <v>3000</v>
      </c>
    </row>
    <row r="28" spans="2:4" ht="45" x14ac:dyDescent="0.2">
      <c r="B28" s="10" t="s">
        <v>133</v>
      </c>
      <c r="C28" s="23" t="s">
        <v>146</v>
      </c>
      <c r="D28" s="27">
        <v>200</v>
      </c>
    </row>
    <row r="29" spans="2:4" ht="30" x14ac:dyDescent="0.2">
      <c r="B29" s="10" t="s">
        <v>20</v>
      </c>
      <c r="C29" s="10" t="s">
        <v>21</v>
      </c>
      <c r="D29" s="27">
        <f>5375000-725000</f>
        <v>4650000</v>
      </c>
    </row>
    <row r="30" spans="2:4" x14ac:dyDescent="0.2">
      <c r="B30" s="10" t="s">
        <v>22</v>
      </c>
      <c r="C30" s="10" t="s">
        <v>23</v>
      </c>
      <c r="D30" s="27">
        <f>290100-4100</f>
        <v>286000</v>
      </c>
    </row>
    <row r="31" spans="2:4" ht="45" x14ac:dyDescent="0.2">
      <c r="B31" s="10" t="s">
        <v>24</v>
      </c>
      <c r="C31" s="10" t="s">
        <v>25</v>
      </c>
      <c r="D31" s="27">
        <f>15000000+1000000</f>
        <v>16000000</v>
      </c>
    </row>
    <row r="32" spans="2:4" x14ac:dyDescent="0.2">
      <c r="B32" s="10" t="s">
        <v>26</v>
      </c>
      <c r="C32" s="10" t="s">
        <v>27</v>
      </c>
      <c r="D32" s="27">
        <f>SUM(D34+D35+D33+D36)</f>
        <v>210192000</v>
      </c>
    </row>
    <row r="33" spans="2:4" ht="45" x14ac:dyDescent="0.2">
      <c r="B33" s="10" t="s">
        <v>28</v>
      </c>
      <c r="C33" s="10" t="s">
        <v>29</v>
      </c>
      <c r="D33" s="27">
        <f>35080000+9069000</f>
        <v>44149000</v>
      </c>
    </row>
    <row r="34" spans="2:4" x14ac:dyDescent="0.2">
      <c r="B34" s="11" t="s">
        <v>97</v>
      </c>
      <c r="C34" s="10" t="s">
        <v>81</v>
      </c>
      <c r="D34" s="27">
        <f>56545000+142000</f>
        <v>56687000</v>
      </c>
    </row>
    <row r="35" spans="2:4" ht="30" x14ac:dyDescent="0.2">
      <c r="B35" s="11" t="s">
        <v>115</v>
      </c>
      <c r="C35" s="10" t="s">
        <v>116</v>
      </c>
      <c r="D35" s="27">
        <f>140000000-38644000</f>
        <v>101356000</v>
      </c>
    </row>
    <row r="36" spans="2:4" ht="30" x14ac:dyDescent="0.2">
      <c r="B36" s="10" t="s">
        <v>100</v>
      </c>
      <c r="C36" s="10" t="s">
        <v>101</v>
      </c>
      <c r="D36" s="27">
        <f>9850000-1850000</f>
        <v>8000000</v>
      </c>
    </row>
    <row r="37" spans="2:4" x14ac:dyDescent="0.2">
      <c r="B37" s="10" t="s">
        <v>30</v>
      </c>
      <c r="C37" s="10" t="s">
        <v>31</v>
      </c>
      <c r="D37" s="27">
        <f>D38</f>
        <v>115000</v>
      </c>
    </row>
    <row r="38" spans="2:4" ht="30" x14ac:dyDescent="0.2">
      <c r="B38" s="12" t="s">
        <v>32</v>
      </c>
      <c r="C38" s="10" t="s">
        <v>33</v>
      </c>
      <c r="D38" s="27">
        <f>174000-59000</f>
        <v>115000</v>
      </c>
    </row>
    <row r="39" spans="2:4" x14ac:dyDescent="0.2">
      <c r="B39" s="10" t="s">
        <v>34</v>
      </c>
      <c r="C39" s="10" t="s">
        <v>35</v>
      </c>
      <c r="D39" s="27">
        <f>SUM(D40+D41+D43)</f>
        <v>18205000</v>
      </c>
    </row>
    <row r="40" spans="2:4" ht="45" x14ac:dyDescent="0.2">
      <c r="B40" s="10" t="s">
        <v>36</v>
      </c>
      <c r="C40" s="10" t="s">
        <v>37</v>
      </c>
      <c r="D40" s="27">
        <f>18915000-715000</f>
        <v>18200000</v>
      </c>
    </row>
    <row r="41" spans="2:4" ht="30" x14ac:dyDescent="0.2">
      <c r="B41" s="10" t="s">
        <v>38</v>
      </c>
      <c r="C41" s="10" t="s">
        <v>39</v>
      </c>
      <c r="D41" s="27">
        <f>30000-25000</f>
        <v>5000</v>
      </c>
    </row>
    <row r="42" spans="2:4" x14ac:dyDescent="0.2">
      <c r="B42" s="10">
        <v>109</v>
      </c>
      <c r="C42" s="10"/>
      <c r="D42" s="27"/>
    </row>
    <row r="43" spans="2:4" x14ac:dyDescent="0.2">
      <c r="B43" s="10">
        <v>109</v>
      </c>
      <c r="C43" s="21"/>
      <c r="D43" s="27">
        <v>0</v>
      </c>
    </row>
    <row r="44" spans="2:4" x14ac:dyDescent="0.2">
      <c r="B44" s="13"/>
      <c r="C44" s="10" t="s">
        <v>40</v>
      </c>
      <c r="D44" s="27">
        <f>SUM(D12+D19+D23+D32+D37+D39)</f>
        <v>1044893143.6799999</v>
      </c>
    </row>
    <row r="45" spans="2:4" ht="30" x14ac:dyDescent="0.2">
      <c r="B45" s="10" t="s">
        <v>82</v>
      </c>
      <c r="C45" s="10" t="s">
        <v>41</v>
      </c>
      <c r="D45" s="27">
        <f>SUM(D46:D53)</f>
        <v>137310188.44000003</v>
      </c>
    </row>
    <row r="46" spans="2:4" ht="75" x14ac:dyDescent="0.2">
      <c r="B46" s="10" t="s">
        <v>42</v>
      </c>
      <c r="C46" s="21" t="s">
        <v>43</v>
      </c>
      <c r="D46" s="27">
        <f>113490000-30490000</f>
        <v>83000000</v>
      </c>
    </row>
    <row r="47" spans="2:4" ht="75" x14ac:dyDescent="0.2">
      <c r="B47" s="10" t="s">
        <v>44</v>
      </c>
      <c r="C47" s="10" t="s">
        <v>45</v>
      </c>
      <c r="D47" s="27">
        <f>503000+94079.63</f>
        <v>597079.63</v>
      </c>
    </row>
    <row r="48" spans="2:4" ht="75" x14ac:dyDescent="0.2">
      <c r="B48" s="10" t="s">
        <v>46</v>
      </c>
      <c r="C48" s="10" t="s">
        <v>47</v>
      </c>
      <c r="D48" s="27">
        <f>20800+321.54</f>
        <v>21121.54</v>
      </c>
    </row>
    <row r="49" spans="2:4" ht="30" x14ac:dyDescent="0.2">
      <c r="B49" s="10" t="s">
        <v>48</v>
      </c>
      <c r="C49" s="10" t="s">
        <v>49</v>
      </c>
      <c r="D49" s="27">
        <f>61942160-12326933.55</f>
        <v>49615226.450000003</v>
      </c>
    </row>
    <row r="50" spans="2:4" ht="105" x14ac:dyDescent="0.2">
      <c r="B50" s="10" t="s">
        <v>135</v>
      </c>
      <c r="C50" s="23" t="s">
        <v>147</v>
      </c>
      <c r="D50" s="27">
        <f>349000+23000</f>
        <v>372000</v>
      </c>
    </row>
    <row r="51" spans="2:4" ht="60" x14ac:dyDescent="0.2">
      <c r="B51" s="10" t="s">
        <v>50</v>
      </c>
      <c r="C51" s="10" t="s">
        <v>51</v>
      </c>
      <c r="D51" s="27">
        <f>644200+11244.21</f>
        <v>655444.21</v>
      </c>
    </row>
    <row r="52" spans="2:4" ht="45" x14ac:dyDescent="0.2">
      <c r="B52" s="10" t="s">
        <v>52</v>
      </c>
      <c r="C52" s="10" t="s">
        <v>53</v>
      </c>
      <c r="D52" s="27">
        <f>750000+231000</f>
        <v>981000</v>
      </c>
    </row>
    <row r="53" spans="2:4" ht="75" x14ac:dyDescent="0.2">
      <c r="B53" s="14" t="s">
        <v>54</v>
      </c>
      <c r="C53" s="23" t="s">
        <v>55</v>
      </c>
      <c r="D53" s="27">
        <f>2042300+26016.61</f>
        <v>2068316.61</v>
      </c>
    </row>
    <row r="54" spans="2:4" x14ac:dyDescent="0.2">
      <c r="B54" s="10" t="s">
        <v>83</v>
      </c>
      <c r="C54" s="10" t="s">
        <v>56</v>
      </c>
      <c r="D54" s="27">
        <f>D55+D56+D57</f>
        <v>5200792.1500000004</v>
      </c>
    </row>
    <row r="55" spans="2:4" ht="30" x14ac:dyDescent="0.2">
      <c r="B55" s="10" t="s">
        <v>57</v>
      </c>
      <c r="C55" s="10" t="s">
        <v>58</v>
      </c>
      <c r="D55" s="27">
        <f>1480000+70000</f>
        <v>1550000</v>
      </c>
    </row>
    <row r="56" spans="2:4" x14ac:dyDescent="0.2">
      <c r="B56" s="10" t="s">
        <v>136</v>
      </c>
      <c r="C56" s="10" t="s">
        <v>137</v>
      </c>
      <c r="D56" s="27">
        <f>4200000-550000</f>
        <v>3650000</v>
      </c>
    </row>
    <row r="57" spans="2:4" ht="45" x14ac:dyDescent="0.2">
      <c r="B57" s="10" t="s">
        <v>138</v>
      </c>
      <c r="C57" s="23" t="s">
        <v>148</v>
      </c>
      <c r="D57" s="27">
        <f>1000-207.85</f>
        <v>792.15</v>
      </c>
    </row>
    <row r="58" spans="2:4" ht="30" x14ac:dyDescent="0.2">
      <c r="B58" s="10" t="s">
        <v>59</v>
      </c>
      <c r="C58" s="10" t="s">
        <v>60</v>
      </c>
      <c r="D58" s="27">
        <f>SUM(D59:D61)</f>
        <v>5554837.0199999996</v>
      </c>
    </row>
    <row r="59" spans="2:4" ht="30" x14ac:dyDescent="0.2">
      <c r="B59" s="10" t="s">
        <v>61</v>
      </c>
      <c r="C59" s="10" t="s">
        <v>62</v>
      </c>
      <c r="D59" s="27">
        <f>3511000-1205000</f>
        <v>2306000</v>
      </c>
    </row>
    <row r="60" spans="2:4" ht="45" x14ac:dyDescent="0.2">
      <c r="B60" s="10" t="s">
        <v>139</v>
      </c>
      <c r="C60" s="23" t="s">
        <v>149</v>
      </c>
      <c r="D60" s="27">
        <f>49000+1000</f>
        <v>50000</v>
      </c>
    </row>
    <row r="61" spans="2:4" ht="30" x14ac:dyDescent="0.2">
      <c r="B61" s="10" t="s">
        <v>140</v>
      </c>
      <c r="C61" s="23" t="s">
        <v>150</v>
      </c>
      <c r="D61" s="27">
        <f>2824500+294337.02+80000</f>
        <v>3198837.02</v>
      </c>
    </row>
    <row r="62" spans="2:4" ht="30" x14ac:dyDescent="0.2">
      <c r="B62" s="10" t="s">
        <v>63</v>
      </c>
      <c r="C62" s="10" t="s">
        <v>64</v>
      </c>
      <c r="D62" s="27">
        <f>SUM(D63:D67)</f>
        <v>139148580.49000001</v>
      </c>
    </row>
    <row r="63" spans="2:4" ht="90" x14ac:dyDescent="0.2">
      <c r="B63" s="15" t="s">
        <v>143</v>
      </c>
      <c r="C63" s="23" t="s">
        <v>151</v>
      </c>
      <c r="D63" s="27">
        <f>317000+57000</f>
        <v>374000</v>
      </c>
    </row>
    <row r="64" spans="2:4" s="16" customFormat="1" ht="90" x14ac:dyDescent="0.2">
      <c r="B64" s="15" t="s">
        <v>65</v>
      </c>
      <c r="C64" s="11" t="s">
        <v>66</v>
      </c>
      <c r="D64" s="27">
        <f>90844800-11302219.51</f>
        <v>79542580.489999995</v>
      </c>
    </row>
    <row r="65" spans="2:4" ht="45" x14ac:dyDescent="0.2">
      <c r="B65" s="10" t="s">
        <v>67</v>
      </c>
      <c r="C65" s="10" t="s">
        <v>68</v>
      </c>
      <c r="D65" s="27">
        <f>40537000+13848000</f>
        <v>54385000</v>
      </c>
    </row>
    <row r="66" spans="2:4" ht="60" x14ac:dyDescent="0.2">
      <c r="B66" s="10" t="s">
        <v>141</v>
      </c>
      <c r="C66" s="23" t="s">
        <v>153</v>
      </c>
      <c r="D66" s="27">
        <f>1335600+3296400</f>
        <v>4632000</v>
      </c>
    </row>
    <row r="67" spans="2:4" ht="90" x14ac:dyDescent="0.2">
      <c r="B67" s="10" t="s">
        <v>142</v>
      </c>
      <c r="C67" s="23" t="s">
        <v>152</v>
      </c>
      <c r="D67" s="27">
        <f>305000-90000</f>
        <v>215000</v>
      </c>
    </row>
    <row r="68" spans="2:4" x14ac:dyDescent="0.2">
      <c r="B68" s="10" t="s">
        <v>69</v>
      </c>
      <c r="C68" s="10" t="s">
        <v>70</v>
      </c>
      <c r="D68" s="27">
        <f>SUM(D69:D88)</f>
        <v>5627098.9800000004</v>
      </c>
    </row>
    <row r="69" spans="2:4" ht="90" x14ac:dyDescent="0.2">
      <c r="B69" s="10" t="s">
        <v>175</v>
      </c>
      <c r="C69" s="9" t="s">
        <v>162</v>
      </c>
      <c r="D69" s="27">
        <f>92000+23150</f>
        <v>115150</v>
      </c>
    </row>
    <row r="70" spans="2:4" ht="105" x14ac:dyDescent="0.2">
      <c r="B70" s="10" t="s">
        <v>176</v>
      </c>
      <c r="C70" s="29" t="s">
        <v>163</v>
      </c>
      <c r="D70" s="27">
        <f>184150+10850</f>
        <v>195000</v>
      </c>
    </row>
    <row r="71" spans="2:4" ht="90" x14ac:dyDescent="0.2">
      <c r="B71" s="10" t="s">
        <v>177</v>
      </c>
      <c r="C71" s="29" t="s">
        <v>164</v>
      </c>
      <c r="D71" s="27">
        <f>354100+189900-80000</f>
        <v>464000</v>
      </c>
    </row>
    <row r="72" spans="2:4" ht="75" x14ac:dyDescent="0.2">
      <c r="B72" s="10" t="s">
        <v>178</v>
      </c>
      <c r="C72" s="29" t="s">
        <v>154</v>
      </c>
      <c r="D72" s="27">
        <f>120000+15000</f>
        <v>135000</v>
      </c>
    </row>
    <row r="73" spans="2:4" ht="90" x14ac:dyDescent="0.2">
      <c r="B73" s="10" t="s">
        <v>179</v>
      </c>
      <c r="C73" s="29" t="s">
        <v>165</v>
      </c>
      <c r="D73" s="27">
        <f>21000+4000</f>
        <v>25000</v>
      </c>
    </row>
    <row r="74" spans="2:4" ht="90" x14ac:dyDescent="0.2">
      <c r="B74" s="10" t="s">
        <v>180</v>
      </c>
      <c r="C74" s="29" t="s">
        <v>155</v>
      </c>
      <c r="D74" s="27">
        <v>10000</v>
      </c>
    </row>
    <row r="75" spans="2:4" ht="75" x14ac:dyDescent="0.2">
      <c r="B75" s="10" t="s">
        <v>181</v>
      </c>
      <c r="C75" s="29" t="s">
        <v>166</v>
      </c>
      <c r="D75" s="27">
        <f>14500+2500</f>
        <v>17000</v>
      </c>
    </row>
    <row r="76" spans="2:4" ht="105" x14ac:dyDescent="0.2">
      <c r="B76" s="10" t="s">
        <v>182</v>
      </c>
      <c r="C76" s="29" t="s">
        <v>167</v>
      </c>
      <c r="D76" s="27">
        <f>30000+28000</f>
        <v>58000</v>
      </c>
    </row>
    <row r="77" spans="2:4" ht="120" x14ac:dyDescent="0.2">
      <c r="B77" s="10" t="s">
        <v>183</v>
      </c>
      <c r="C77" s="29" t="s">
        <v>168</v>
      </c>
      <c r="D77" s="27">
        <f>20000+2300</f>
        <v>22300</v>
      </c>
    </row>
    <row r="78" spans="2:4" ht="90" x14ac:dyDescent="0.2">
      <c r="B78" s="10" t="s">
        <v>184</v>
      </c>
      <c r="C78" s="29" t="s">
        <v>169</v>
      </c>
      <c r="D78" s="27">
        <f>15000+16900</f>
        <v>31900</v>
      </c>
    </row>
    <row r="79" spans="2:4" ht="75" x14ac:dyDescent="0.2">
      <c r="B79" s="10" t="s">
        <v>185</v>
      </c>
      <c r="C79" s="29" t="s">
        <v>170</v>
      </c>
      <c r="D79" s="27">
        <f>450000+224000</f>
        <v>674000</v>
      </c>
    </row>
    <row r="80" spans="2:4" ht="75" x14ac:dyDescent="0.2">
      <c r="B80" s="10" t="s">
        <v>186</v>
      </c>
      <c r="C80" s="29" t="s">
        <v>156</v>
      </c>
      <c r="D80" s="27">
        <f>6000+6000</f>
        <v>12000</v>
      </c>
    </row>
    <row r="81" spans="2:4" ht="90" x14ac:dyDescent="0.2">
      <c r="B81" s="10" t="s">
        <v>187</v>
      </c>
      <c r="C81" s="9" t="s">
        <v>171</v>
      </c>
      <c r="D81" s="27">
        <f>319450+223750</f>
        <v>543200</v>
      </c>
    </row>
    <row r="82" spans="2:4" ht="60" x14ac:dyDescent="0.2">
      <c r="B82" s="10" t="s">
        <v>188</v>
      </c>
      <c r="C82" s="29" t="s">
        <v>157</v>
      </c>
      <c r="D82" s="27">
        <f>1500000+140000</f>
        <v>1640000</v>
      </c>
    </row>
    <row r="83" spans="2:4" ht="75" x14ac:dyDescent="0.2">
      <c r="B83" s="10" t="s">
        <v>189</v>
      </c>
      <c r="C83" s="29" t="s">
        <v>160</v>
      </c>
      <c r="D83" s="27">
        <f>340000+1025850</f>
        <v>1365850</v>
      </c>
    </row>
    <row r="84" spans="2:4" ht="45" x14ac:dyDescent="0.2">
      <c r="B84" s="10" t="s">
        <v>260</v>
      </c>
      <c r="C84" s="29" t="s">
        <v>261</v>
      </c>
      <c r="D84" s="27">
        <v>40000</v>
      </c>
    </row>
    <row r="85" spans="2:4" ht="60" x14ac:dyDescent="0.2">
      <c r="B85" s="10" t="s">
        <v>190</v>
      </c>
      <c r="C85" s="29" t="s">
        <v>161</v>
      </c>
      <c r="D85" s="27">
        <v>38000</v>
      </c>
    </row>
    <row r="86" spans="2:4" ht="150" x14ac:dyDescent="0.2">
      <c r="B86" s="10" t="s">
        <v>191</v>
      </c>
      <c r="C86" s="29" t="s">
        <v>158</v>
      </c>
      <c r="D86" s="27">
        <v>7400</v>
      </c>
    </row>
    <row r="87" spans="2:4" ht="60" x14ac:dyDescent="0.2">
      <c r="B87" s="10" t="s">
        <v>192</v>
      </c>
      <c r="C87" s="29" t="s">
        <v>159</v>
      </c>
      <c r="D87" s="27">
        <v>40200</v>
      </c>
    </row>
    <row r="88" spans="2:4" ht="75" x14ac:dyDescent="0.2">
      <c r="B88" s="10" t="s">
        <v>193</v>
      </c>
      <c r="C88" s="9" t="s">
        <v>120</v>
      </c>
      <c r="D88" s="27">
        <f>2015140-1822041.02</f>
        <v>193098.97999999998</v>
      </c>
    </row>
    <row r="89" spans="2:4" x14ac:dyDescent="0.2">
      <c r="B89" s="10" t="s">
        <v>194</v>
      </c>
      <c r="C89" s="29" t="s">
        <v>174</v>
      </c>
      <c r="D89" s="27">
        <f>D90+D91</f>
        <v>10308059.24</v>
      </c>
    </row>
    <row r="90" spans="2:4" x14ac:dyDescent="0.2">
      <c r="B90" s="10" t="s">
        <v>195</v>
      </c>
      <c r="C90" s="29" t="s">
        <v>173</v>
      </c>
      <c r="D90" s="27">
        <f>1237700+600000</f>
        <v>1837700</v>
      </c>
    </row>
    <row r="91" spans="2:4" ht="30" x14ac:dyDescent="0.2">
      <c r="B91" s="10" t="s">
        <v>196</v>
      </c>
      <c r="C91" s="29" t="s">
        <v>172</v>
      </c>
      <c r="D91" s="27">
        <f>8339700+130659.24</f>
        <v>8470359.2400000002</v>
      </c>
    </row>
    <row r="92" spans="2:4" x14ac:dyDescent="0.2">
      <c r="B92" s="17"/>
      <c r="C92" s="17" t="s">
        <v>71</v>
      </c>
      <c r="D92" s="27">
        <f>D68+D62+D58+D54+D45+D89</f>
        <v>303149556.32000005</v>
      </c>
    </row>
    <row r="93" spans="2:4" s="2" customFormat="1" ht="28.5" x14ac:dyDescent="0.2">
      <c r="B93" s="6" t="s">
        <v>98</v>
      </c>
      <c r="C93" s="6" t="s">
        <v>72</v>
      </c>
      <c r="D93" s="27">
        <f>SUM(D94:D147)</f>
        <v>2242174437.71</v>
      </c>
    </row>
    <row r="94" spans="2:4" ht="45" x14ac:dyDescent="0.2">
      <c r="B94" s="10" t="s">
        <v>197</v>
      </c>
      <c r="C94" s="29" t="s">
        <v>198</v>
      </c>
      <c r="D94" s="27">
        <v>136941100</v>
      </c>
    </row>
    <row r="95" spans="2:4" ht="30" x14ac:dyDescent="0.2">
      <c r="B95" s="10" t="s">
        <v>199</v>
      </c>
      <c r="C95" s="29" t="s">
        <v>73</v>
      </c>
      <c r="D95" s="27">
        <v>106239600</v>
      </c>
    </row>
    <row r="96" spans="2:4" ht="45" x14ac:dyDescent="0.2">
      <c r="B96" s="10" t="s">
        <v>200</v>
      </c>
      <c r="C96" s="29" t="s">
        <v>128</v>
      </c>
      <c r="D96" s="27">
        <v>45161500</v>
      </c>
    </row>
    <row r="97" spans="2:4" ht="45" x14ac:dyDescent="0.2">
      <c r="B97" s="10" t="s">
        <v>264</v>
      </c>
      <c r="C97" s="29" t="s">
        <v>265</v>
      </c>
      <c r="D97" s="27">
        <v>2437438.7599999998</v>
      </c>
    </row>
    <row r="98" spans="2:4" ht="60" x14ac:dyDescent="0.2">
      <c r="B98" s="10" t="s">
        <v>201</v>
      </c>
      <c r="C98" s="29" t="s">
        <v>123</v>
      </c>
      <c r="D98" s="27">
        <v>65499694.789999999</v>
      </c>
    </row>
    <row r="99" spans="2:4" ht="60" x14ac:dyDescent="0.2">
      <c r="B99" s="10" t="s">
        <v>202</v>
      </c>
      <c r="C99" s="29" t="s">
        <v>125</v>
      </c>
      <c r="D99" s="27">
        <v>2426285.71</v>
      </c>
    </row>
    <row r="100" spans="2:4" ht="30" x14ac:dyDescent="0.2">
      <c r="B100" s="10" t="s">
        <v>203</v>
      </c>
      <c r="C100" s="29" t="s">
        <v>102</v>
      </c>
      <c r="D100" s="27">
        <v>7855385</v>
      </c>
    </row>
    <row r="101" spans="2:4" ht="30" x14ac:dyDescent="0.2">
      <c r="B101" s="10" t="s">
        <v>204</v>
      </c>
      <c r="C101" s="29" t="s">
        <v>126</v>
      </c>
      <c r="D101" s="27">
        <v>947200</v>
      </c>
    </row>
    <row r="102" spans="2:4" ht="30" x14ac:dyDescent="0.2">
      <c r="B102" s="10" t="s">
        <v>266</v>
      </c>
      <c r="C102" s="29" t="s">
        <v>267</v>
      </c>
      <c r="D102" s="27">
        <v>812228.62</v>
      </c>
    </row>
    <row r="103" spans="2:4" ht="30" x14ac:dyDescent="0.2">
      <c r="B103" s="10" t="s">
        <v>205</v>
      </c>
      <c r="C103" s="29" t="s">
        <v>129</v>
      </c>
      <c r="D103" s="27">
        <v>53877408.5</v>
      </c>
    </row>
    <row r="104" spans="2:4" ht="30" x14ac:dyDescent="0.2">
      <c r="B104" s="10" t="s">
        <v>206</v>
      </c>
      <c r="C104" s="29" t="s">
        <v>99</v>
      </c>
      <c r="D104" s="27">
        <v>3369500</v>
      </c>
    </row>
    <row r="105" spans="2:4" ht="105" x14ac:dyDescent="0.2">
      <c r="B105" s="10" t="s">
        <v>207</v>
      </c>
      <c r="C105" s="29" t="s">
        <v>131</v>
      </c>
      <c r="D105" s="27">
        <v>9448100</v>
      </c>
    </row>
    <row r="106" spans="2:4" ht="75" x14ac:dyDescent="0.2">
      <c r="B106" s="10" t="s">
        <v>208</v>
      </c>
      <c r="C106" s="29" t="s">
        <v>130</v>
      </c>
      <c r="D106" s="27">
        <v>32296400</v>
      </c>
    </row>
    <row r="107" spans="2:4" ht="75" x14ac:dyDescent="0.2">
      <c r="B107" s="10" t="s">
        <v>209</v>
      </c>
      <c r="C107" s="29" t="s">
        <v>210</v>
      </c>
      <c r="D107" s="27">
        <v>8964611</v>
      </c>
    </row>
    <row r="108" spans="2:4" ht="45" x14ac:dyDescent="0.2">
      <c r="B108" s="10" t="s">
        <v>211</v>
      </c>
      <c r="C108" s="29" t="s">
        <v>212</v>
      </c>
      <c r="D108" s="27">
        <v>3500000</v>
      </c>
    </row>
    <row r="109" spans="2:4" ht="45" x14ac:dyDescent="0.2">
      <c r="B109" s="10" t="s">
        <v>213</v>
      </c>
      <c r="C109" s="29" t="s">
        <v>214</v>
      </c>
      <c r="D109" s="27">
        <v>592798.5</v>
      </c>
    </row>
    <row r="110" spans="2:4" ht="45" x14ac:dyDescent="0.2">
      <c r="B110" s="10" t="s">
        <v>215</v>
      </c>
      <c r="C110" s="29" t="s">
        <v>216</v>
      </c>
      <c r="D110" s="27">
        <v>40120766</v>
      </c>
    </row>
    <row r="111" spans="2:4" ht="60" x14ac:dyDescent="0.2">
      <c r="B111" s="10" t="s">
        <v>217</v>
      </c>
      <c r="C111" s="29" t="s">
        <v>218</v>
      </c>
      <c r="D111" s="27">
        <f>14368421.05+4037459.99</f>
        <v>18405881.039999999</v>
      </c>
    </row>
    <row r="112" spans="2:4" ht="75" x14ac:dyDescent="0.2">
      <c r="B112" s="10" t="s">
        <v>268</v>
      </c>
      <c r="C112" s="29" t="s">
        <v>269</v>
      </c>
      <c r="D112" s="27">
        <v>8059240</v>
      </c>
    </row>
    <row r="113" spans="2:4" ht="45" x14ac:dyDescent="0.2">
      <c r="B113" s="10" t="s">
        <v>219</v>
      </c>
      <c r="C113" s="29" t="s">
        <v>117</v>
      </c>
      <c r="D113" s="27">
        <v>12123700</v>
      </c>
    </row>
    <row r="114" spans="2:4" ht="75" x14ac:dyDescent="0.2">
      <c r="B114" s="10" t="s">
        <v>220</v>
      </c>
      <c r="C114" s="29" t="s">
        <v>221</v>
      </c>
      <c r="D114" s="27">
        <v>2853072.05</v>
      </c>
    </row>
    <row r="115" spans="2:4" s="19" customFormat="1" ht="225" x14ac:dyDescent="0.2">
      <c r="B115" s="10" t="s">
        <v>222</v>
      </c>
      <c r="C115" s="29" t="s">
        <v>84</v>
      </c>
      <c r="D115" s="27">
        <v>425544400</v>
      </c>
    </row>
    <row r="116" spans="2:4" ht="225" x14ac:dyDescent="0.2">
      <c r="B116" s="10" t="s">
        <v>223</v>
      </c>
      <c r="C116" s="29" t="s">
        <v>224</v>
      </c>
      <c r="D116" s="27">
        <v>4704600</v>
      </c>
    </row>
    <row r="117" spans="2:4" ht="195" x14ac:dyDescent="0.2">
      <c r="B117" s="10" t="s">
        <v>225</v>
      </c>
      <c r="C117" s="29" t="s">
        <v>91</v>
      </c>
      <c r="D117" s="27">
        <v>447754700</v>
      </c>
    </row>
    <row r="118" spans="2:4" ht="195" x14ac:dyDescent="0.2">
      <c r="B118" s="10" t="s">
        <v>226</v>
      </c>
      <c r="C118" s="29" t="s">
        <v>75</v>
      </c>
      <c r="D118" s="27">
        <v>22210500</v>
      </c>
    </row>
    <row r="119" spans="2:4" s="19" customFormat="1" ht="45" x14ac:dyDescent="0.2">
      <c r="B119" s="10" t="s">
        <v>227</v>
      </c>
      <c r="C119" s="29" t="s">
        <v>89</v>
      </c>
      <c r="D119" s="27">
        <v>6986200</v>
      </c>
    </row>
    <row r="120" spans="2:4" s="19" customFormat="1" ht="60" x14ac:dyDescent="0.2">
      <c r="B120" s="10" t="s">
        <v>228</v>
      </c>
      <c r="C120" s="29" t="s">
        <v>87</v>
      </c>
      <c r="D120" s="27">
        <v>2898400</v>
      </c>
    </row>
    <row r="121" spans="2:4" s="19" customFormat="1" ht="45" x14ac:dyDescent="0.2">
      <c r="B121" s="10" t="s">
        <v>229</v>
      </c>
      <c r="C121" s="29" t="s">
        <v>88</v>
      </c>
      <c r="D121" s="27">
        <v>1669400</v>
      </c>
    </row>
    <row r="122" spans="2:4" ht="180" x14ac:dyDescent="0.2">
      <c r="B122" s="10" t="s">
        <v>230</v>
      </c>
      <c r="C122" s="29" t="s">
        <v>231</v>
      </c>
      <c r="D122" s="27">
        <v>489600</v>
      </c>
    </row>
    <row r="123" spans="2:4" ht="60" x14ac:dyDescent="0.2">
      <c r="B123" s="10" t="s">
        <v>232</v>
      </c>
      <c r="C123" s="29" t="s">
        <v>94</v>
      </c>
      <c r="D123" s="27">
        <v>42300</v>
      </c>
    </row>
    <row r="124" spans="2:4" ht="210" x14ac:dyDescent="0.2">
      <c r="B124" s="10" t="s">
        <v>233</v>
      </c>
      <c r="C124" s="29" t="s">
        <v>76</v>
      </c>
      <c r="D124" s="27">
        <v>38213200</v>
      </c>
    </row>
    <row r="125" spans="2:4" ht="75" x14ac:dyDescent="0.2">
      <c r="B125" s="10" t="s">
        <v>234</v>
      </c>
      <c r="C125" s="29" t="s">
        <v>85</v>
      </c>
      <c r="D125" s="27">
        <v>3697800</v>
      </c>
    </row>
    <row r="126" spans="2:4" ht="90" x14ac:dyDescent="0.2">
      <c r="B126" s="10" t="s">
        <v>235</v>
      </c>
      <c r="C126" s="29" t="s">
        <v>86</v>
      </c>
      <c r="D126" s="27">
        <v>1074000</v>
      </c>
    </row>
    <row r="127" spans="2:4" ht="90" x14ac:dyDescent="0.2">
      <c r="B127" s="10" t="s">
        <v>236</v>
      </c>
      <c r="C127" s="29" t="s">
        <v>237</v>
      </c>
      <c r="D127" s="27">
        <v>3032064</v>
      </c>
    </row>
    <row r="128" spans="2:4" ht="60" x14ac:dyDescent="0.2">
      <c r="B128" s="10" t="s">
        <v>238</v>
      </c>
      <c r="C128" s="29" t="s">
        <v>93</v>
      </c>
      <c r="D128" s="27">
        <v>11678927.4</v>
      </c>
    </row>
    <row r="129" spans="2:4" ht="240" x14ac:dyDescent="0.2">
      <c r="B129" s="10" t="s">
        <v>239</v>
      </c>
      <c r="C129" s="29" t="s">
        <v>90</v>
      </c>
      <c r="D129" s="27">
        <v>148052900</v>
      </c>
    </row>
    <row r="130" spans="2:4" ht="210" x14ac:dyDescent="0.2">
      <c r="B130" s="10" t="s">
        <v>240</v>
      </c>
      <c r="C130" s="29" t="s">
        <v>92</v>
      </c>
      <c r="D130" s="27">
        <v>46824300</v>
      </c>
    </row>
    <row r="131" spans="2:4" ht="60" x14ac:dyDescent="0.2">
      <c r="B131" s="10" t="s">
        <v>241</v>
      </c>
      <c r="C131" s="29" t="s">
        <v>242</v>
      </c>
      <c r="D131" s="27">
        <v>3149500</v>
      </c>
    </row>
    <row r="132" spans="2:4" ht="105" x14ac:dyDescent="0.2">
      <c r="B132" s="10" t="s">
        <v>243</v>
      </c>
      <c r="C132" s="29" t="s">
        <v>96</v>
      </c>
      <c r="D132" s="27">
        <v>3891498</v>
      </c>
    </row>
    <row r="133" spans="2:4" ht="75" x14ac:dyDescent="0.2">
      <c r="B133" s="10" t="s">
        <v>244</v>
      </c>
      <c r="C133" s="29" t="s">
        <v>95</v>
      </c>
      <c r="D133" s="27">
        <v>11035410.359999999</v>
      </c>
    </row>
    <row r="134" spans="2:4" ht="75" x14ac:dyDescent="0.2">
      <c r="B134" s="10" t="s">
        <v>245</v>
      </c>
      <c r="C134" s="29" t="s">
        <v>246</v>
      </c>
      <c r="D134" s="27">
        <v>334565</v>
      </c>
    </row>
    <row r="135" spans="2:4" ht="75" x14ac:dyDescent="0.2">
      <c r="B135" s="10" t="s">
        <v>247</v>
      </c>
      <c r="C135" s="29" t="s">
        <v>77</v>
      </c>
      <c r="D135" s="27">
        <v>37349500</v>
      </c>
    </row>
    <row r="136" spans="2:4" ht="60" x14ac:dyDescent="0.2">
      <c r="B136" s="10" t="s">
        <v>248</v>
      </c>
      <c r="C136" s="29" t="s">
        <v>118</v>
      </c>
      <c r="D136" s="27">
        <f>4498589.64</f>
        <v>4498589.6399999997</v>
      </c>
    </row>
    <row r="137" spans="2:4" ht="60" x14ac:dyDescent="0.2">
      <c r="B137" s="10" t="s">
        <v>249</v>
      </c>
      <c r="C137" s="29" t="s">
        <v>114</v>
      </c>
      <c r="D137" s="27">
        <v>96300</v>
      </c>
    </row>
    <row r="138" spans="2:4" ht="45" x14ac:dyDescent="0.2">
      <c r="B138" s="10" t="s">
        <v>250</v>
      </c>
      <c r="C138" s="29" t="s">
        <v>74</v>
      </c>
      <c r="D138" s="27">
        <f>1268800-224619.86</f>
        <v>1044180.14</v>
      </c>
    </row>
    <row r="139" spans="2:4" ht="30" x14ac:dyDescent="0.2">
      <c r="B139" s="10" t="s">
        <v>251</v>
      </c>
      <c r="C139" s="29" t="s">
        <v>119</v>
      </c>
      <c r="D139" s="27">
        <v>2249637.2000000002</v>
      </c>
    </row>
    <row r="140" spans="2:4" ht="75" x14ac:dyDescent="0.2">
      <c r="B140" s="10" t="s">
        <v>252</v>
      </c>
      <c r="C140" s="29" t="s">
        <v>253</v>
      </c>
      <c r="D140" s="27">
        <v>49590576</v>
      </c>
    </row>
    <row r="141" spans="2:4" ht="60" x14ac:dyDescent="0.2">
      <c r="B141" s="10" t="s">
        <v>254</v>
      </c>
      <c r="C141" s="29" t="s">
        <v>113</v>
      </c>
      <c r="D141" s="27">
        <v>101408730</v>
      </c>
    </row>
    <row r="142" spans="2:4" ht="45" x14ac:dyDescent="0.2">
      <c r="B142" s="10" t="s">
        <v>255</v>
      </c>
      <c r="C142" s="29" t="s">
        <v>127</v>
      </c>
      <c r="D142" s="27">
        <v>63400</v>
      </c>
    </row>
    <row r="143" spans="2:4" ht="75" x14ac:dyDescent="0.2">
      <c r="B143" s="10" t="s">
        <v>270</v>
      </c>
      <c r="C143" s="29" t="s">
        <v>271</v>
      </c>
      <c r="D143" s="27">
        <v>30000</v>
      </c>
    </row>
    <row r="144" spans="2:4" ht="75" x14ac:dyDescent="0.2">
      <c r="B144" s="10" t="s">
        <v>276</v>
      </c>
      <c r="C144" s="29" t="s">
        <v>275</v>
      </c>
      <c r="D144" s="27">
        <v>1700000</v>
      </c>
    </row>
    <row r="145" spans="2:4" ht="45" x14ac:dyDescent="0.2">
      <c r="B145" s="10" t="s">
        <v>256</v>
      </c>
      <c r="C145" s="29" t="s">
        <v>257</v>
      </c>
      <c r="D145" s="27">
        <v>62783000</v>
      </c>
    </row>
    <row r="146" spans="2:4" ht="45" x14ac:dyDescent="0.2">
      <c r="B146" s="10" t="s">
        <v>258</v>
      </c>
      <c r="C146" s="29" t="s">
        <v>259</v>
      </c>
      <c r="D146" s="27">
        <v>235944350</v>
      </c>
    </row>
    <row r="147" spans="2:4" ht="75" x14ac:dyDescent="0.2">
      <c r="B147" s="10" t="s">
        <v>272</v>
      </c>
      <c r="C147" s="29" t="s">
        <v>273</v>
      </c>
      <c r="D147" s="27">
        <v>200000</v>
      </c>
    </row>
  </sheetData>
  <autoFilter ref="B1:B142"/>
  <mergeCells count="6">
    <mergeCell ref="C1:D1"/>
    <mergeCell ref="C2:D2"/>
    <mergeCell ref="C3:D3"/>
    <mergeCell ref="B7:D7"/>
    <mergeCell ref="B6:D6"/>
    <mergeCell ref="B5:D5"/>
  </mergeCells>
  <pageMargins left="0.98425196850393704" right="0.39370078740157483" top="0.39370078740157483" bottom="0.39370078740157483" header="0.51181102362204722" footer="0.51181102362204722"/>
  <pageSetup paperSize="9" scale="90" fitToHeight="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vt:i4>
      </vt:variant>
    </vt:vector>
  </HeadingPairs>
  <TitlesOfParts>
    <vt:vector size="3" baseType="lpstr">
      <vt:lpstr>2021</vt:lpstr>
      <vt:lpstr>'2021'!Заголовки_для_печати</vt:lpstr>
      <vt:lpstr>'2021'!Область_печати</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Лоскутова Валентина Александровна</dc:creator>
  <cp:lastModifiedBy>Людмила Александровна Зверева</cp:lastModifiedBy>
  <cp:lastPrinted>2021-12-29T07:05:04Z</cp:lastPrinted>
  <dcterms:created xsi:type="dcterms:W3CDTF">2016-11-21T07:13:02Z</dcterms:created>
  <dcterms:modified xsi:type="dcterms:W3CDTF">2022-01-12T05:36:58Z</dcterms:modified>
</cp:coreProperties>
</file>