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ля Миронова бюджет на 2024-2026гг\Решение Совета о бюджете на 2024-2026 - Публичные слушания\"/>
    </mc:Choice>
  </mc:AlternateContent>
  <bookViews>
    <workbookView xWindow="0" yWindow="0" windowWidth="28800" windowHeight="12435"/>
  </bookViews>
  <sheets>
    <sheet name="Ожидаемое исполнение" sheetId="2" r:id="rId1"/>
    <sheet name="Лист1" sheetId="3" r:id="rId2"/>
  </sheets>
  <definedNames>
    <definedName name="_xlnm._FilterDatabase" localSheetId="1" hidden="1">Лист1!$A$1:$D$105</definedName>
    <definedName name="_xlnm.Print_Titles" localSheetId="0">'Ожидаемое исполнение'!$3:$4</definedName>
    <definedName name="_xlnm.Print_Area" localSheetId="0">'Ожидаемое исполнение'!$A$1:$G$49</definedName>
  </definedNames>
  <calcPr calcId="152511"/>
</workbook>
</file>

<file path=xl/calcChain.xml><?xml version="1.0" encoding="utf-8"?>
<calcChain xmlns="http://schemas.openxmlformats.org/spreadsheetml/2006/main">
  <c r="E26" i="2" l="1"/>
  <c r="E17" i="2"/>
  <c r="G18" i="2"/>
  <c r="D100" i="3" l="1"/>
  <c r="C100" i="3"/>
  <c r="B100" i="3"/>
  <c r="D97" i="3"/>
  <c r="C97" i="3"/>
  <c r="B97" i="3"/>
  <c r="D92" i="3"/>
  <c r="C92" i="3"/>
  <c r="B92" i="3"/>
  <c r="D86" i="3"/>
  <c r="C86" i="3"/>
  <c r="B86" i="3"/>
  <c r="D79" i="3"/>
  <c r="C79" i="3"/>
  <c r="B79" i="3"/>
  <c r="D74" i="3"/>
  <c r="C74" i="3"/>
  <c r="B74" i="3"/>
  <c r="D66" i="3"/>
  <c r="D64" i="3" s="1"/>
  <c r="C66" i="3"/>
  <c r="C64" i="3" s="1"/>
  <c r="B64" i="3"/>
  <c r="D58" i="3"/>
  <c r="C58" i="3"/>
  <c r="B58" i="3"/>
  <c r="D52" i="3"/>
  <c r="C52" i="3"/>
  <c r="B52" i="3"/>
  <c r="D39" i="3"/>
  <c r="C39" i="3"/>
  <c r="B39" i="3"/>
  <c r="D26" i="3"/>
  <c r="C26" i="3"/>
  <c r="B26" i="3"/>
  <c r="D17" i="3"/>
  <c r="C17" i="3"/>
  <c r="B17" i="3"/>
  <c r="D2" i="3"/>
  <c r="C2" i="3"/>
  <c r="B2" i="3"/>
  <c r="D105" i="3" l="1"/>
  <c r="C105" i="3"/>
  <c r="B105" i="3"/>
  <c r="G37" i="2" l="1"/>
  <c r="F37" i="2"/>
  <c r="G24" i="2" l="1"/>
  <c r="F24" i="2"/>
  <c r="F30" i="2" l="1"/>
  <c r="F29" i="2"/>
  <c r="C45" i="2"/>
  <c r="D26" i="2"/>
  <c r="D25" i="2" s="1"/>
  <c r="E25" i="2"/>
  <c r="C26" i="2"/>
  <c r="C25" i="2" s="1"/>
  <c r="C6" i="2"/>
  <c r="G40" i="2" l="1"/>
  <c r="E6" i="2" l="1"/>
  <c r="D6" i="2"/>
  <c r="C5" i="2"/>
  <c r="E5" i="2" l="1"/>
  <c r="E44" i="2" s="1"/>
  <c r="F43" i="2"/>
  <c r="F42" i="2"/>
  <c r="F41" i="2"/>
  <c r="F40" i="2"/>
  <c r="F39" i="2"/>
  <c r="F38" i="2"/>
  <c r="F36" i="2"/>
  <c r="F35" i="2"/>
  <c r="F34" i="2"/>
  <c r="F33" i="2"/>
  <c r="D45" i="2" l="1"/>
  <c r="E45" i="2"/>
  <c r="D5" i="2" l="1"/>
  <c r="C32" i="2"/>
  <c r="C44" i="2" s="1"/>
  <c r="E32" i="2" l="1"/>
  <c r="G41" i="2" l="1"/>
  <c r="G21" i="2" l="1"/>
  <c r="F21" i="2"/>
  <c r="G27" i="2"/>
  <c r="G28" i="2"/>
  <c r="G29" i="2"/>
  <c r="G30" i="2"/>
  <c r="G31" i="2"/>
  <c r="F27" i="2"/>
  <c r="F28" i="2"/>
  <c r="F31" i="2"/>
  <c r="D32" i="2"/>
  <c r="D44" i="2" s="1"/>
  <c r="F8" i="2"/>
  <c r="G8" i="2"/>
  <c r="F9" i="2"/>
  <c r="G9" i="2"/>
  <c r="G44" i="2" l="1"/>
  <c r="F25" i="2"/>
  <c r="F26" i="2"/>
  <c r="G7" i="2"/>
  <c r="F7" i="2"/>
  <c r="G5" i="2" l="1"/>
  <c r="F5" i="2"/>
  <c r="G38" i="2" l="1"/>
  <c r="G12" i="2" l="1"/>
  <c r="F12" i="2"/>
  <c r="G26" i="2" l="1"/>
  <c r="F6" i="2" l="1"/>
  <c r="G6" i="2"/>
  <c r="G43" i="2"/>
  <c r="G42" i="2"/>
  <c r="G39" i="2"/>
  <c r="G36" i="2"/>
  <c r="G35" i="2"/>
  <c r="G34" i="2"/>
  <c r="G33" i="2"/>
  <c r="G25" i="2"/>
  <c r="G23" i="2"/>
  <c r="F23" i="2"/>
  <c r="G20" i="2"/>
  <c r="F20" i="2"/>
  <c r="G19" i="2"/>
  <c r="F19" i="2"/>
  <c r="G17" i="2"/>
  <c r="F17" i="2"/>
  <c r="G16" i="2"/>
  <c r="F16" i="2"/>
  <c r="G15" i="2"/>
  <c r="F15" i="2"/>
  <c r="G13" i="2"/>
  <c r="F13" i="2"/>
  <c r="G10" i="2"/>
  <c r="F10" i="2"/>
  <c r="F32" i="2" l="1"/>
  <c r="G14" i="2"/>
  <c r="F22" i="2"/>
  <c r="F14" i="2"/>
  <c r="G32" i="2"/>
  <c r="G22" i="2"/>
</calcChain>
</file>

<file path=xl/sharedStrings.xml><?xml version="1.0" encoding="utf-8"?>
<sst xmlns="http://schemas.openxmlformats.org/spreadsheetml/2006/main" count="157" uniqueCount="146">
  <si>
    <t>ДОХОДЫ:</t>
  </si>
  <si>
    <t>Акцизы по подакцизным товарам (продукции), производимым на территории Российской Федерации</t>
  </si>
  <si>
    <t>РАСХОДЫ: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</si>
  <si>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</si>
  <si>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</si>
  <si>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</si>
  <si>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</si>
  <si>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</si>
  <si>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</si>
  <si>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</si>
  <si>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</si>
  <si>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</si>
  <si>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РЕЗУЛЬТАТ ИСПОЛНЕНИЯ БЮДЖЕТА (ДЕФИЦИТ/ПРОФИЦИТ)</t>
  </si>
  <si>
    <t xml:space="preserve"> Источники финансирования дефицита бюджета - всего</t>
  </si>
  <si>
    <t>Изменение остатков средств</t>
  </si>
  <si>
    <t>Наименование</t>
  </si>
  <si>
    <t>% исполнения к утвержден-ному плану</t>
  </si>
  <si>
    <t>% исполнения к уточнен-ному плану</t>
  </si>
  <si>
    <t>Налоговые и неналоговые</t>
  </si>
  <si>
    <t>Налог на доходы физических лиц</t>
  </si>
  <si>
    <t>Акцизы</t>
  </si>
  <si>
    <t>Упрощенная система налогообложения</t>
  </si>
  <si>
    <t>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</si>
  <si>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</si>
  <si>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</si>
  <si>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</si>
  <si>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Налог на имущество организаций</t>
  </si>
  <si>
    <t>Земельный налог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</si>
  <si>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</si>
  <si>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</si>
  <si>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</si>
  <si>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</si>
  <si>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</si>
  <si>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</si>
  <si>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</si>
  <si>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</si>
  <si>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Федерации, всего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</si>
  <si>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</si>
  <si>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</si>
  <si>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</si>
  <si>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</si>
  <si>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</si>
  <si>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</si>
  <si>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</si>
  <si>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ОБСЛУЖИВАНИЕ ГОСУДАРСТВЕННОГО (МУНИЦИПАЛЬНОГО) ДОЛГА</t>
  </si>
  <si>
    <t>Прочие неналоговые доходы</t>
  </si>
  <si>
    <t>(в рублях)</t>
  </si>
  <si>
    <t xml:space="preserve">Оценка ожидаемого исполнения бюджета городского округа город Салават Республики Башкортостан на 2023 год  </t>
  </si>
  <si>
    <t>Утвержденный план на 2023 год</t>
  </si>
  <si>
    <t>Уточненный план на 2023 год</t>
  </si>
  <si>
    <t>Ожидаемая оценка на 2023 год</t>
  </si>
  <si>
    <t>ОХРАНА ОКРУЖАЮЩЕЙ СРЕДЫ</t>
  </si>
  <si>
    <t>Функционирование Президента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</si>
  <si>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</si>
  <si>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</si>
  <si>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</si>
  <si>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</si>
  <si>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</si>
  <si>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</si>
  <si>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Международные отношения и международное сотрудничество</t>
  </si>
  <si>
    <t>Государственный материальный резерв</t>
  </si>
  <si>
    <t>Фундаментальные исследования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</si>
  <si>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</si>
  <si>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</si>
  <si>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</si>
  <si>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в т.ч. исполнение муниципальных гарантий без права регрессивного требования гаранта к принципалу или уступки гаранту прав</t>
  </si>
  <si>
    <t>НАЦИОНАЛЬНАЯ ОБОРОНА</t>
  </si>
  <si>
    <t>Вооруженные Силы Российской Федерации</t>
  </si>
  <si>
    <t>Мобилизационная и вневойсковая подготовка</t>
  </si>
  <si>
    <t>Мобилизационная подготовка экономики</t>
  </si>
  <si>
    <t>Подготовка и участие в обеспечении коллективной безопасности и миротворческой деятельности</t>
  </si>
  <si>
    <t>Ядерно-оружейный комплекс</t>
  </si>
  <si>
    <t>Реализация международных обязательств в сфере военно-технического сотрудничества</t>
  </si>
  <si>
    <t>Прикладные научные исследования в области национальной обороны</t>
  </si>
  <si>
    <t>Другие вопросы в области национальной обороны</t>
  </si>
  <si>
    <t>Органы прокуратуры и следствия</t>
  </si>
  <si>
    <t>Органы внутренних дел</t>
  </si>
  <si>
    <t>Войска национальной гвардии Российской Федерации</t>
  </si>
  <si>
    <t>Органы юстиции</t>
  </si>
  <si>
    <t>Система исполнения наказаний</t>
  </si>
  <si>
    <t>Органы безопасности</t>
  </si>
  <si>
    <t>Органы пограничной службы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</si>
  <si>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</si>
  <si>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</si>
  <si>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Миграционная политика</t>
  </si>
  <si>
    <t>Прикладные научные исследования в области национальной безопасности и правоохранительной деятельности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</si>
  <si>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</si>
  <si>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</si>
  <si>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Топливно-энергетический комплекс</t>
  </si>
  <si>
    <t>Исследование и использование космического пространства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</si>
  <si>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</si>
  <si>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</si>
  <si>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</si>
  <si>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</si>
  <si>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</si>
  <si>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</si>
  <si>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</si>
  <si>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Прикладные научные исследования в области национальной экономики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</si>
  <si>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</si>
  <si>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</si>
  <si>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</si>
  <si>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</si>
  <si>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</si>
  <si>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</si>
  <si>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Экологический контроль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</si>
  <si>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</si>
  <si>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</si>
  <si>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</si>
  <si>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</si>
  <si>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</si>
  <si>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</si>
  <si>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</si>
  <si>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</si>
  <si>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</si>
  <si>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</si>
  <si>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</si>
  <si>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Прикладные научные исследования в области образования</t>
  </si>
  <si>
    <t>Другие вопросы в области образования</t>
  </si>
  <si>
    <t>Культура</t>
  </si>
  <si>
    <t>Кинематография</t>
  </si>
  <si>
    <t>Прикладные научные исследования в области культуры, кинематографии</t>
  </si>
  <si>
    <t>Другие вопросы в области культуры, кинематографии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</si>
  <si>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</si>
  <si>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</si>
  <si>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</si>
  <si>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</si>
  <si>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Прикладные научные исследования в области социальной политики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</si>
  <si>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</si>
  <si>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</si>
  <si>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</si>
  <si>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</si>
  <si>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Прикладные научные исследования в области физической культуры и спорта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</si>
  <si>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</si>
  <si>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</si>
  <si>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</si>
  <si>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Прикладные научные исследования в области средств массовой информации</t>
  </si>
  <si>
    <t>Другие вопросы в области средств массовой информации</t>
  </si>
  <si>
    <t>Обслуживание государственного (муниципального) внутреннего долга</t>
  </si>
  <si>
    <t>Обслуживание государственного (муниципального) внешнего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</si>
  <si>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</si>
  <si>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</si>
  <si>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</si>
  <si>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</si>
  <si>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Условно утвержденные расходы</t>
  </si>
  <si>
    <t>ВСЕГО РАСХОДОВ</t>
  </si>
  <si>
    <t>Задолженность и перерасчеты по отмененным налогам, сборам и иным обязательным платежам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</si>
</sst>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2" borderId="2" xfId="2" applyNumberFormat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3" borderId="2" xfId="0" applyNumberFormat="1" applyFont="1" applyFill="1" applyBorder="1" applyAlignment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shrinkToFit="1"/>
    </xf>
    <xf numFmtId="4" fontId="5" fillId="2" borderId="2" xfId="4" applyNumberFormat="1" applyFont="1" applyFill="1" applyBorder="1" applyAlignment="1">
      <alignment horizontal="center" vertical="center" shrinkToFit="1"/>
    </xf>
    <xf numFmtId="4" fontId="5" fillId="2" borderId="2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 applyProtection="1">
      <alignment wrapText="1"/>
    </xf>
    <xf numFmtId="4" fontId="14" fillId="4" borderId="2" xfId="0" applyNumberFormat="1" applyFont="1" applyFill="1" applyBorder="1" applyAlignment="1" applyProtection="1">
      <alignment horizontal="center" vertical="center"/>
    </xf>
    <xf numFmtId="0" fontId="15" fillId="5" borderId="2" xfId="0" applyNumberFormat="1" applyFont="1" applyFill="1" applyBorder="1" applyAlignment="1" applyProtection="1">
      <alignment horizontal="left" vertical="top" wrapText="1"/>
    </xf>
    <xf numFmtId="4" fontId="15" fillId="5" borderId="3" xfId="0" applyNumberFormat="1" applyFont="1" applyFill="1" applyBorder="1" applyAlignment="1" applyProtection="1">
      <alignment horizontal="center" vertical="center" wrapText="1"/>
    </xf>
    <xf numFmtId="4" fontId="1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NumberFormat="1" applyFont="1" applyFill="1" applyBorder="1" applyAlignment="1" applyProtection="1">
      <alignment horizontal="left" vertical="top" wrapText="1"/>
    </xf>
    <xf numFmtId="4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4" xfId="3"/>
    <cellStyle name="Финансовый" xfId="4" builtinId="3"/>
  </cellStyles>
  <dxfs count="1">
    <dxf>
      <fill>
        <patternFill patternType="solid">
          <fgColor rgb="FFD8E4BC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B1" zoomScaleNormal="110" zoomScaleSheetLayoutView="100" workbookViewId="0">
      <pane ySplit="4" topLeftCell="A26" activePane="bottomLeft" state="frozenSplit"/>
      <selection activeCell="B1" sqref="B1"/>
      <selection pane="bottomLeft" activeCell="G44" sqref="G44"/>
    </sheetView>
  </sheetViews>
  <sheetFormatPr defaultRowHeight="15" x14ac:dyDescent="0.2"/>
  <cols>
    <col min="1" max="1" width="5.7109375" style="1" hidden="1" customWidth="1"/>
    <col min="2" max="2" width="28.5703125" style="1" customWidth="1"/>
    <col min="3" max="5" width="16" style="33" customWidth="1"/>
    <col min="6" max="6" width="12.42578125" style="1" customWidth="1"/>
    <col min="7" max="7" width="11.28515625" style="1" customWidth="1"/>
    <col min="8" max="8" width="9.5703125" style="1" bestFit="1" customWidth="1"/>
    <col min="9" max="16384" width="9.140625" style="1"/>
  </cols>
  <sheetData>
    <row r="1" spans="1:8" ht="41.25" customHeight="1" x14ac:dyDescent="0.2">
      <c r="B1" s="45" t="s">
        <v>47</v>
      </c>
      <c r="C1" s="45"/>
      <c r="D1" s="45"/>
      <c r="E1" s="45"/>
      <c r="F1" s="45"/>
      <c r="G1" s="45"/>
    </row>
    <row r="2" spans="1:8" x14ac:dyDescent="0.2">
      <c r="B2" s="10"/>
      <c r="C2" s="24"/>
      <c r="D2" s="24"/>
      <c r="E2" s="24"/>
      <c r="F2" s="44" t="s">
        <v>46</v>
      </c>
      <c r="G2" s="44"/>
    </row>
    <row r="3" spans="1:8" s="7" customFormat="1" ht="51" x14ac:dyDescent="0.2">
      <c r="B3" s="8" t="s">
        <v>15</v>
      </c>
      <c r="C3" s="34" t="s">
        <v>48</v>
      </c>
      <c r="D3" s="34" t="s">
        <v>49</v>
      </c>
      <c r="E3" s="34" t="s">
        <v>50</v>
      </c>
      <c r="F3" s="35" t="s">
        <v>16</v>
      </c>
      <c r="G3" s="35" t="s">
        <v>17</v>
      </c>
    </row>
    <row r="4" spans="1:8" x14ac:dyDescent="0.2">
      <c r="B4" s="2">
        <v>1</v>
      </c>
      <c r="C4" s="25">
        <v>2</v>
      </c>
      <c r="D4" s="25">
        <v>3</v>
      </c>
      <c r="E4" s="25">
        <v>4</v>
      </c>
      <c r="F4" s="2">
        <v>5</v>
      </c>
      <c r="G4" s="2">
        <v>6</v>
      </c>
    </row>
    <row r="5" spans="1:8" s="7" customFormat="1" ht="14.25" x14ac:dyDescent="0.2">
      <c r="B5" s="3" t="s">
        <v>0</v>
      </c>
      <c r="C5" s="26">
        <f>C6+C25</f>
        <v>3838592287.8699999</v>
      </c>
      <c r="D5" s="26">
        <f>D6+D25</f>
        <v>3858602455.8100004</v>
      </c>
      <c r="E5" s="26">
        <f>E6+E25</f>
        <v>3860102455.7999997</v>
      </c>
      <c r="F5" s="9">
        <f>E5*100/C5</f>
        <v>100.5603660487198</v>
      </c>
      <c r="G5" s="9">
        <f>E5*100/D5</f>
        <v>100.03887417807816</v>
      </c>
    </row>
    <row r="6" spans="1:8" s="5" customFormat="1" x14ac:dyDescent="0.2">
      <c r="B6" s="16" t="s">
        <v>18</v>
      </c>
      <c r="C6" s="26">
        <f>SUM(C7:C24)</f>
        <v>1515531900</v>
      </c>
      <c r="D6" s="26">
        <f>SUM(D7:D24)</f>
        <v>1515531900.0000002</v>
      </c>
      <c r="E6" s="26">
        <f>SUM(E7:E24)</f>
        <v>1515531900</v>
      </c>
      <c r="F6" s="21">
        <f t="shared" ref="F6:F19" si="0">E6*100/C6</f>
        <v>100</v>
      </c>
      <c r="G6" s="21">
        <f t="shared" ref="G6:G31" si="1">E6*100/D6</f>
        <v>99.999999999999986</v>
      </c>
      <c r="H6" s="43"/>
    </row>
    <row r="7" spans="1:8" ht="30" x14ac:dyDescent="0.2">
      <c r="B7" s="17" t="s">
        <v>19</v>
      </c>
      <c r="C7" s="27">
        <v>741177193</v>
      </c>
      <c r="D7" s="27">
        <v>741177193</v>
      </c>
      <c r="E7" s="27">
        <v>741177193</v>
      </c>
      <c r="F7" s="6">
        <f t="shared" si="0"/>
        <v>100</v>
      </c>
      <c r="G7" s="6">
        <f t="shared" si="1"/>
        <v>100</v>
      </c>
    </row>
    <row r="8" spans="1:8" x14ac:dyDescent="0.2">
      <c r="B8" s="17" t="s">
        <v>20</v>
      </c>
      <c r="C8" s="27">
        <v>5777300</v>
      </c>
      <c r="D8" s="27">
        <v>5777300</v>
      </c>
      <c r="E8" s="27">
        <v>6214300</v>
      </c>
      <c r="F8" s="6">
        <f t="shared" si="0"/>
        <v>107.56408703027365</v>
      </c>
      <c r="G8" s="6">
        <f t="shared" si="1"/>
        <v>107.56408703027365</v>
      </c>
    </row>
    <row r="9" spans="1:8" ht="30" x14ac:dyDescent="0.2">
      <c r="A9" s="1" t="s">
        <v>1</v>
      </c>
      <c r="B9" s="17" t="s">
        <v>21</v>
      </c>
      <c r="C9" s="27">
        <v>165942000</v>
      </c>
      <c r="D9" s="27">
        <v>165942000</v>
      </c>
      <c r="E9" s="27">
        <v>176602360</v>
      </c>
      <c r="F9" s="6">
        <f t="shared" si="0"/>
        <v>106.42414819635776</v>
      </c>
      <c r="G9" s="6">
        <f t="shared" si="1"/>
        <v>106.42414819635776</v>
      </c>
    </row>
    <row r="10" spans="1:8" hidden="1" x14ac:dyDescent="0.2">
      <c r="B10" s="17" t="s">
        <v>22</v>
      </c>
      <c r="C10" s="28">
        <v>0</v>
      </c>
      <c r="D10" s="28">
        <v>0</v>
      </c>
      <c r="E10" s="28">
        <v>0</v>
      </c>
      <c r="F10" s="6" t="e">
        <f t="shared" si="0"/>
        <v>#DIV/0!</v>
      </c>
      <c r="G10" s="6" t="e">
        <f t="shared" si="1"/>
        <v>#DIV/0!</v>
      </c>
    </row>
    <row r="11" spans="1:8" ht="30" x14ac:dyDescent="0.2">
      <c r="B11" s="17" t="s">
        <v>23</v>
      </c>
      <c r="C11" s="27">
        <v>0</v>
      </c>
      <c r="D11" s="27">
        <v>0</v>
      </c>
      <c r="E11" s="27">
        <v>142720.57999999999</v>
      </c>
      <c r="F11" s="6">
        <v>0</v>
      </c>
      <c r="G11" s="6">
        <v>0</v>
      </c>
    </row>
    <row r="12" spans="1:8" ht="45" x14ac:dyDescent="0.2">
      <c r="B12" s="17" t="s">
        <v>24</v>
      </c>
      <c r="C12" s="27">
        <v>16411000</v>
      </c>
      <c r="D12" s="27">
        <v>16411000</v>
      </c>
      <c r="E12" s="27">
        <v>16411000</v>
      </c>
      <c r="F12" s="6">
        <f t="shared" si="0"/>
        <v>100</v>
      </c>
      <c r="G12" s="6">
        <f t="shared" si="1"/>
        <v>100</v>
      </c>
    </row>
    <row r="13" spans="1:8" ht="30" x14ac:dyDescent="0.2">
      <c r="B13" s="17" t="s">
        <v>25</v>
      </c>
      <c r="C13" s="27">
        <v>60764000</v>
      </c>
      <c r="D13" s="27">
        <v>47500000</v>
      </c>
      <c r="E13" s="27">
        <v>47500000</v>
      </c>
      <c r="F13" s="6">
        <f t="shared" si="0"/>
        <v>78.171285629649134</v>
      </c>
      <c r="G13" s="6">
        <f t="shared" si="1"/>
        <v>100</v>
      </c>
    </row>
    <row r="14" spans="1:8" ht="30" x14ac:dyDescent="0.2">
      <c r="B14" s="17" t="s">
        <v>26</v>
      </c>
      <c r="C14" s="27">
        <v>71700000</v>
      </c>
      <c r="D14" s="27">
        <v>57300000</v>
      </c>
      <c r="E14" s="27">
        <v>57300000</v>
      </c>
      <c r="F14" s="6">
        <f t="shared" si="0"/>
        <v>79.9163179916318</v>
      </c>
      <c r="G14" s="6">
        <f t="shared" si="1"/>
        <v>100</v>
      </c>
    </row>
    <row r="15" spans="1:8" x14ac:dyDescent="0.2">
      <c r="B15" s="17" t="s">
        <v>27</v>
      </c>
      <c r="C15" s="27">
        <v>104985000</v>
      </c>
      <c r="D15" s="27">
        <v>132649000</v>
      </c>
      <c r="E15" s="27">
        <v>132649000</v>
      </c>
      <c r="F15" s="6">
        <f t="shared" si="0"/>
        <v>126.35043101395438</v>
      </c>
      <c r="G15" s="6">
        <f t="shared" si="1"/>
        <v>100</v>
      </c>
    </row>
    <row r="16" spans="1:8" ht="30" x14ac:dyDescent="0.2">
      <c r="B16" s="17" t="s">
        <v>28</v>
      </c>
      <c r="C16" s="27">
        <v>176000</v>
      </c>
      <c r="D16" s="27">
        <v>176000</v>
      </c>
      <c r="E16" s="27">
        <v>176000</v>
      </c>
      <c r="F16" s="6">
        <f t="shared" si="0"/>
        <v>100</v>
      </c>
      <c r="G16" s="6">
        <f t="shared" si="1"/>
        <v>100</v>
      </c>
    </row>
    <row r="17" spans="2:7" x14ac:dyDescent="0.2">
      <c r="B17" s="17" t="s">
        <v>29</v>
      </c>
      <c r="C17" s="27">
        <v>20920000</v>
      </c>
      <c r="D17" s="27">
        <v>20917719.649999999</v>
      </c>
      <c r="E17" s="27">
        <f>20917719.65-10.58</f>
        <v>20917709.07</v>
      </c>
      <c r="F17" s="6">
        <f t="shared" si="0"/>
        <v>99.989049091778199</v>
      </c>
      <c r="G17" s="6">
        <f t="shared" si="1"/>
        <v>99.999949420872952</v>
      </c>
    </row>
    <row r="18" spans="2:7" ht="60" x14ac:dyDescent="0.2">
      <c r="B18" s="17" t="s">
        <v>145</v>
      </c>
      <c r="C18" s="27">
        <v>0</v>
      </c>
      <c r="D18" s="27">
        <v>2280.35</v>
      </c>
      <c r="E18" s="27">
        <v>2280.35</v>
      </c>
      <c r="F18" s="6">
        <v>0</v>
      </c>
      <c r="G18" s="6">
        <f t="shared" si="1"/>
        <v>100</v>
      </c>
    </row>
    <row r="19" spans="2:7" ht="75" x14ac:dyDescent="0.2">
      <c r="B19" s="17" t="s">
        <v>30</v>
      </c>
      <c r="C19" s="27">
        <v>151170000</v>
      </c>
      <c r="D19" s="27">
        <v>160804000</v>
      </c>
      <c r="E19" s="27">
        <v>160804000</v>
      </c>
      <c r="F19" s="6">
        <f t="shared" si="0"/>
        <v>106.3729575974069</v>
      </c>
      <c r="G19" s="6">
        <f t="shared" si="1"/>
        <v>100</v>
      </c>
    </row>
    <row r="20" spans="2:7" ht="30" x14ac:dyDescent="0.2">
      <c r="B20" s="17" t="s">
        <v>31</v>
      </c>
      <c r="C20" s="27">
        <v>5600000</v>
      </c>
      <c r="D20" s="27">
        <v>5441683.1699999999</v>
      </c>
      <c r="E20" s="27">
        <v>5441683.1699999999</v>
      </c>
      <c r="F20" s="6">
        <f>E20*100/C20</f>
        <v>97.172913750000006</v>
      </c>
      <c r="G20" s="6">
        <f t="shared" si="1"/>
        <v>100</v>
      </c>
    </row>
    <row r="21" spans="2:7" ht="45" x14ac:dyDescent="0.2">
      <c r="B21" s="17" t="s">
        <v>32</v>
      </c>
      <c r="C21" s="27">
        <v>9140000</v>
      </c>
      <c r="D21" s="27">
        <v>8843944.4100000001</v>
      </c>
      <c r="E21" s="27">
        <v>8843944.4100000001</v>
      </c>
      <c r="F21" s="6">
        <f>E21*100/C21</f>
        <v>96.760879759299783</v>
      </c>
      <c r="G21" s="6">
        <f t="shared" si="1"/>
        <v>100</v>
      </c>
    </row>
    <row r="22" spans="2:7" s="5" customFormat="1" ht="45" x14ac:dyDescent="0.2">
      <c r="B22" s="17" t="s">
        <v>33</v>
      </c>
      <c r="C22" s="27">
        <v>143299750</v>
      </c>
      <c r="D22" s="27">
        <v>133665750</v>
      </c>
      <c r="E22" s="27">
        <v>128981780</v>
      </c>
      <c r="F22" s="22">
        <f>E22*100/C22</f>
        <v>90.008377544273458</v>
      </c>
      <c r="G22" s="22">
        <f t="shared" si="1"/>
        <v>96.495759010816158</v>
      </c>
    </row>
    <row r="23" spans="2:7" ht="30" x14ac:dyDescent="0.2">
      <c r="B23" s="17" t="s">
        <v>34</v>
      </c>
      <c r="C23" s="27">
        <v>6621657</v>
      </c>
      <c r="D23" s="27">
        <v>7076029.4199999999</v>
      </c>
      <c r="E23" s="27">
        <v>7076029.4199999999</v>
      </c>
      <c r="F23" s="6">
        <f>E23*100/C23</f>
        <v>106.86191417042592</v>
      </c>
      <c r="G23" s="6">
        <f t="shared" si="1"/>
        <v>100</v>
      </c>
    </row>
    <row r="24" spans="2:7" x14ac:dyDescent="0.2">
      <c r="B24" s="17" t="s">
        <v>45</v>
      </c>
      <c r="C24" s="27">
        <v>11848000</v>
      </c>
      <c r="D24" s="27">
        <v>11848000</v>
      </c>
      <c r="E24" s="27">
        <v>5291900</v>
      </c>
      <c r="F24" s="6">
        <f>E24*100/C24</f>
        <v>44.664922349763671</v>
      </c>
      <c r="G24" s="6">
        <f t="shared" si="1"/>
        <v>44.664922349763671</v>
      </c>
    </row>
    <row r="25" spans="2:7" s="7" customFormat="1" ht="28.5" x14ac:dyDescent="0.2">
      <c r="B25" s="16" t="s">
        <v>35</v>
      </c>
      <c r="C25" s="26">
        <f>C26</f>
        <v>2323060387.8699999</v>
      </c>
      <c r="D25" s="26">
        <f t="shared" ref="D25:E25" si="2">D26</f>
        <v>2343070555.8099999</v>
      </c>
      <c r="E25" s="26">
        <f t="shared" si="2"/>
        <v>2344570555.7999997</v>
      </c>
      <c r="F25" s="9">
        <f t="shared" ref="F25:F43" si="3">E25*100/C25</f>
        <v>100.92594097175935</v>
      </c>
      <c r="G25" s="9">
        <f t="shared" si="1"/>
        <v>100.06401855830931</v>
      </c>
    </row>
    <row r="26" spans="2:7" ht="60" x14ac:dyDescent="0.2">
      <c r="B26" s="17" t="s">
        <v>36</v>
      </c>
      <c r="C26" s="27">
        <f>SUM(C27:C30)</f>
        <v>2323060387.8699999</v>
      </c>
      <c r="D26" s="27">
        <f t="shared" ref="D26" si="4">SUM(D27:D30)</f>
        <v>2343070555.8099999</v>
      </c>
      <c r="E26" s="27">
        <f>SUM(E27:E31)</f>
        <v>2344570555.7999997</v>
      </c>
      <c r="F26" s="6">
        <f t="shared" si="3"/>
        <v>100.92594097175935</v>
      </c>
      <c r="G26" s="6">
        <f t="shared" si="1"/>
        <v>100.06401855830931</v>
      </c>
    </row>
    <row r="27" spans="2:7" x14ac:dyDescent="0.2">
      <c r="B27" s="17" t="s">
        <v>37</v>
      </c>
      <c r="C27" s="27">
        <v>171682100</v>
      </c>
      <c r="D27" s="27">
        <v>172971700</v>
      </c>
      <c r="E27" s="27">
        <v>172971700</v>
      </c>
      <c r="F27" s="6">
        <f t="shared" si="3"/>
        <v>100.75115576987933</v>
      </c>
      <c r="G27" s="6">
        <f t="shared" si="1"/>
        <v>100</v>
      </c>
    </row>
    <row r="28" spans="2:7" x14ac:dyDescent="0.2">
      <c r="B28" s="17" t="s">
        <v>38</v>
      </c>
      <c r="C28" s="27">
        <v>612638924.41999996</v>
      </c>
      <c r="D28" s="27">
        <v>618330523.79999995</v>
      </c>
      <c r="E28" s="27">
        <v>619830523.78999996</v>
      </c>
      <c r="F28" s="6">
        <f t="shared" si="3"/>
        <v>101.17387242033446</v>
      </c>
      <c r="G28" s="6">
        <f t="shared" si="1"/>
        <v>100.24258870171599</v>
      </c>
    </row>
    <row r="29" spans="2:7" x14ac:dyDescent="0.2">
      <c r="B29" s="17" t="s">
        <v>39</v>
      </c>
      <c r="C29" s="27">
        <v>1374925570.1099999</v>
      </c>
      <c r="D29" s="27">
        <v>1375644259.1099999</v>
      </c>
      <c r="E29" s="27">
        <v>1375644259.1099999</v>
      </c>
      <c r="F29" s="6">
        <f>E29*100/C29</f>
        <v>100.05227112038818</v>
      </c>
      <c r="G29" s="6">
        <f t="shared" si="1"/>
        <v>100.00000000000001</v>
      </c>
    </row>
    <row r="30" spans="2:7" ht="33" customHeight="1" x14ac:dyDescent="0.2">
      <c r="B30" s="17" t="s">
        <v>40</v>
      </c>
      <c r="C30" s="27">
        <v>163813793.34</v>
      </c>
      <c r="D30" s="27">
        <v>176124072.90000001</v>
      </c>
      <c r="E30" s="27">
        <v>176124072.90000001</v>
      </c>
      <c r="F30" s="6">
        <f>E30*100/C30</f>
        <v>107.51480037730991</v>
      </c>
      <c r="G30" s="6">
        <f t="shared" si="1"/>
        <v>100</v>
      </c>
    </row>
    <row r="31" spans="2:7" ht="30" hidden="1" x14ac:dyDescent="0.2">
      <c r="B31" s="17" t="s">
        <v>41</v>
      </c>
      <c r="C31" s="27">
        <v>0</v>
      </c>
      <c r="D31" s="27">
        <v>0</v>
      </c>
      <c r="E31" s="27">
        <v>0</v>
      </c>
      <c r="F31" s="6" t="e">
        <f t="shared" si="3"/>
        <v>#DIV/0!</v>
      </c>
      <c r="G31" s="6" t="e">
        <f t="shared" si="1"/>
        <v>#DIV/0!</v>
      </c>
    </row>
    <row r="32" spans="2:7" s="7" customFormat="1" ht="14.25" x14ac:dyDescent="0.2">
      <c r="B32" s="13" t="s">
        <v>2</v>
      </c>
      <c r="C32" s="29">
        <f>SUM(C33:C43)</f>
        <v>3838592287.8699999</v>
      </c>
      <c r="D32" s="29">
        <f>SUM(D33:D43)</f>
        <v>3994968718.6399999</v>
      </c>
      <c r="E32" s="29">
        <f>SUM(E33:E43)</f>
        <v>3996468718.6299996</v>
      </c>
      <c r="F32" s="9">
        <f>E32/C32*100</f>
        <v>104.11287312952958</v>
      </c>
      <c r="G32" s="9">
        <f t="shared" ref="G32:G37" si="5">E32/D32*100</f>
        <v>100.03754722741635</v>
      </c>
    </row>
    <row r="33" spans="2:8" ht="30" x14ac:dyDescent="0.2">
      <c r="B33" s="14" t="s">
        <v>3</v>
      </c>
      <c r="C33" s="30">
        <v>234328100</v>
      </c>
      <c r="D33" s="31">
        <v>260811530.83000001</v>
      </c>
      <c r="E33" s="31">
        <v>260811530.83000001</v>
      </c>
      <c r="F33" s="6">
        <f>E33*100/C33</f>
        <v>111.30185873141122</v>
      </c>
      <c r="G33" s="6">
        <f t="shared" si="5"/>
        <v>100</v>
      </c>
    </row>
    <row r="34" spans="2:8" ht="60" x14ac:dyDescent="0.2">
      <c r="B34" s="14" t="s">
        <v>4</v>
      </c>
      <c r="C34" s="30">
        <v>38614000</v>
      </c>
      <c r="D34" s="31">
        <v>40350000</v>
      </c>
      <c r="E34" s="31">
        <v>40350000</v>
      </c>
      <c r="F34" s="6">
        <f>E34*100/C34</f>
        <v>104.49577873310199</v>
      </c>
      <c r="G34" s="6">
        <f t="shared" si="5"/>
        <v>100</v>
      </c>
    </row>
    <row r="35" spans="2:8" ht="30" x14ac:dyDescent="0.2">
      <c r="B35" s="14" t="s">
        <v>5</v>
      </c>
      <c r="C35" s="30">
        <v>447090473.93000001</v>
      </c>
      <c r="D35" s="31">
        <v>467446675.97000003</v>
      </c>
      <c r="E35" s="31">
        <v>466775013.56</v>
      </c>
      <c r="F35" s="6">
        <f>E35*100/C35</f>
        <v>104.4028090012676</v>
      </c>
      <c r="G35" s="6">
        <f t="shared" si="5"/>
        <v>99.856312506960023</v>
      </c>
    </row>
    <row r="36" spans="2:8" ht="45" x14ac:dyDescent="0.2">
      <c r="B36" s="14" t="s">
        <v>6</v>
      </c>
      <c r="C36" s="30">
        <v>550397187.57000005</v>
      </c>
      <c r="D36" s="31">
        <v>633802747.62</v>
      </c>
      <c r="E36" s="31">
        <v>634474410.02999997</v>
      </c>
      <c r="F36" s="6">
        <f>E36*100/C36</f>
        <v>115.27573620628411</v>
      </c>
      <c r="G36" s="6">
        <f t="shared" si="5"/>
        <v>100.10597341405068</v>
      </c>
    </row>
    <row r="37" spans="2:8" ht="30" x14ac:dyDescent="0.2">
      <c r="B37" s="14" t="s">
        <v>51</v>
      </c>
      <c r="C37" s="30">
        <v>5600000</v>
      </c>
      <c r="D37" s="31">
        <v>5461683.1699999999</v>
      </c>
      <c r="E37" s="31">
        <v>5461683.1699999999</v>
      </c>
      <c r="F37" s="6">
        <f>E37*100/C37</f>
        <v>97.530056607142853</v>
      </c>
      <c r="G37" s="6">
        <f t="shared" si="5"/>
        <v>100</v>
      </c>
    </row>
    <row r="38" spans="2:8" x14ac:dyDescent="0.2">
      <c r="B38" s="14" t="s">
        <v>7</v>
      </c>
      <c r="C38" s="30">
        <v>2215735911.9000001</v>
      </c>
      <c r="D38" s="31">
        <v>2243282009.6900001</v>
      </c>
      <c r="E38" s="31">
        <v>2244725509.6799998</v>
      </c>
      <c r="F38" s="6">
        <f t="shared" si="3"/>
        <v>101.3083507661859</v>
      </c>
      <c r="G38" s="6">
        <f t="shared" ref="G38" si="6">E38/D38*100</f>
        <v>100.06434768271508</v>
      </c>
    </row>
    <row r="39" spans="2:8" ht="30" x14ac:dyDescent="0.2">
      <c r="B39" s="14" t="s">
        <v>8</v>
      </c>
      <c r="C39" s="30">
        <v>64610348.659999996</v>
      </c>
      <c r="D39" s="31">
        <v>69784348.659999996</v>
      </c>
      <c r="E39" s="31">
        <v>69784348.659999996</v>
      </c>
      <c r="F39" s="6">
        <f t="shared" si="3"/>
        <v>108.00800507551386</v>
      </c>
      <c r="G39" s="6">
        <f t="shared" ref="G39:G43" si="7">E39/D39*100</f>
        <v>100</v>
      </c>
    </row>
    <row r="40" spans="2:8" ht="30" x14ac:dyDescent="0.2">
      <c r="B40" s="14" t="s">
        <v>9</v>
      </c>
      <c r="C40" s="30">
        <v>146510983.11000001</v>
      </c>
      <c r="D40" s="31">
        <v>146343863.97</v>
      </c>
      <c r="E40" s="31">
        <v>146400363.97</v>
      </c>
      <c r="F40" s="6">
        <f t="shared" si="3"/>
        <v>99.924497715016386</v>
      </c>
      <c r="G40" s="6">
        <f>E40/D40*100</f>
        <v>100.03860770002053</v>
      </c>
    </row>
    <row r="41" spans="2:8" ht="30" x14ac:dyDescent="0.2">
      <c r="B41" s="14" t="s">
        <v>10</v>
      </c>
      <c r="C41" s="30">
        <v>123309282.7</v>
      </c>
      <c r="D41" s="31">
        <v>115266058.73</v>
      </c>
      <c r="E41" s="31">
        <v>115266058.73</v>
      </c>
      <c r="F41" s="6">
        <f t="shared" si="3"/>
        <v>93.477195070894695</v>
      </c>
      <c r="G41" s="6">
        <f>E41/D41*100</f>
        <v>100</v>
      </c>
    </row>
    <row r="42" spans="2:8" ht="30" x14ac:dyDescent="0.2">
      <c r="B42" s="14" t="s">
        <v>11</v>
      </c>
      <c r="C42" s="30">
        <v>12075000</v>
      </c>
      <c r="D42" s="31">
        <v>12075000</v>
      </c>
      <c r="E42" s="31">
        <v>12075000</v>
      </c>
      <c r="F42" s="6">
        <f t="shared" si="3"/>
        <v>100</v>
      </c>
      <c r="G42" s="6">
        <f t="shared" si="7"/>
        <v>100</v>
      </c>
    </row>
    <row r="43" spans="2:8" ht="60" x14ac:dyDescent="0.2">
      <c r="B43" s="14" t="s">
        <v>44</v>
      </c>
      <c r="C43" s="30">
        <v>321000</v>
      </c>
      <c r="D43" s="31">
        <v>344800</v>
      </c>
      <c r="E43" s="31">
        <v>344800</v>
      </c>
      <c r="F43" s="6">
        <f t="shared" si="3"/>
        <v>107.41433021806854</v>
      </c>
      <c r="G43" s="6">
        <f t="shared" si="7"/>
        <v>100</v>
      </c>
    </row>
    <row r="44" spans="2:8" s="7" customFormat="1" ht="57" x14ac:dyDescent="0.2">
      <c r="B44" s="4" t="s">
        <v>12</v>
      </c>
      <c r="C44" s="29">
        <f>C5-C32</f>
        <v>0</v>
      </c>
      <c r="D44" s="29">
        <f>D5-D32</f>
        <v>-136366262.82999945</v>
      </c>
      <c r="E44" s="29">
        <f>E5-E32</f>
        <v>-136366262.82999992</v>
      </c>
      <c r="F44" s="9">
        <v>0</v>
      </c>
      <c r="G44" s="9">
        <f t="shared" ref="G44" si="8">E44/D44*100</f>
        <v>100.00000000000036</v>
      </c>
      <c r="H44" s="18"/>
    </row>
    <row r="45" spans="2:8" s="12" customFormat="1" ht="30" x14ac:dyDescent="0.2">
      <c r="B45" s="11" t="s">
        <v>13</v>
      </c>
      <c r="C45" s="27">
        <f>SUM(C46:C48)</f>
        <v>0</v>
      </c>
      <c r="D45" s="27">
        <f>SUM(D46:D48)</f>
        <v>136366262.83000001</v>
      </c>
      <c r="E45" s="27">
        <f>SUM(E46:E48)</f>
        <v>136366262.83000001</v>
      </c>
      <c r="F45" s="23">
        <v>0</v>
      </c>
      <c r="G45" s="23">
        <v>0</v>
      </c>
      <c r="H45" s="19"/>
    </row>
    <row r="46" spans="2:8" s="12" customFormat="1" ht="45" x14ac:dyDescent="0.2">
      <c r="B46" s="11" t="s">
        <v>42</v>
      </c>
      <c r="C46" s="27">
        <v>0</v>
      </c>
      <c r="D46" s="27">
        <v>0</v>
      </c>
      <c r="E46" s="27">
        <v>0</v>
      </c>
      <c r="F46" s="23">
        <v>0</v>
      </c>
      <c r="G46" s="23">
        <v>0</v>
      </c>
      <c r="H46" s="19"/>
    </row>
    <row r="47" spans="2:8" s="12" customFormat="1" ht="60" x14ac:dyDescent="0.2">
      <c r="B47" s="15" t="s">
        <v>43</v>
      </c>
      <c r="C47" s="27">
        <v>0</v>
      </c>
      <c r="D47" s="27">
        <v>0</v>
      </c>
      <c r="E47" s="27">
        <v>0</v>
      </c>
      <c r="F47" s="23">
        <v>0</v>
      </c>
      <c r="G47" s="23">
        <v>0</v>
      </c>
      <c r="H47" s="19"/>
    </row>
    <row r="48" spans="2:8" s="12" customFormat="1" x14ac:dyDescent="0.2">
      <c r="B48" s="11" t="s">
        <v>14</v>
      </c>
      <c r="C48" s="27">
        <v>0</v>
      </c>
      <c r="D48" s="27">
        <v>136366262.83000001</v>
      </c>
      <c r="E48" s="27">
        <v>136366262.83000001</v>
      </c>
      <c r="F48" s="23">
        <v>0</v>
      </c>
      <c r="G48" s="23">
        <v>0</v>
      </c>
      <c r="H48" s="19"/>
    </row>
    <row r="49" spans="3:8" x14ac:dyDescent="0.2">
      <c r="C49" s="32"/>
      <c r="D49" s="32"/>
      <c r="E49" s="32"/>
      <c r="F49" s="20"/>
      <c r="G49" s="20"/>
      <c r="H49" s="20"/>
    </row>
  </sheetData>
  <mergeCells count="2">
    <mergeCell ref="F2:G2"/>
    <mergeCell ref="B1:G1"/>
  </mergeCells>
  <pageMargins left="0.98425196850393704" right="0.19685039370078741" top="0.39370078740157483" bottom="0.39370078740157483" header="0.51181102362204722" footer="0.51181102362204722"/>
  <pageSetup paperSize="9" scale="90" fitToHeight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05"/>
  <sheetViews>
    <sheetView workbookViewId="0">
      <selection activeCell="A2" sqref="A2:D97"/>
    </sheetView>
  </sheetViews>
  <sheetFormatPr defaultRowHeight="12.75" x14ac:dyDescent="0.2"/>
  <cols>
    <col min="1" max="1" width="52" customWidth="1"/>
    <col min="2" max="4" width="16.42578125" bestFit="1" customWidth="1"/>
  </cols>
  <sheetData>
    <row r="1" spans="1:4" ht="18.75" x14ac:dyDescent="0.3">
      <c r="A1" s="36"/>
      <c r="B1" s="37"/>
      <c r="C1" s="37"/>
      <c r="D1" s="37"/>
    </row>
    <row r="2" spans="1:4" ht="37.5" x14ac:dyDescent="0.2">
      <c r="A2" s="38" t="s">
        <v>3</v>
      </c>
      <c r="B2" s="39">
        <f>B3+B4+B5+B6+B7+B8+B9+B10+B11+B12+B13+B14+B15</f>
        <v>234328.09999999998</v>
      </c>
      <c r="C2" s="39">
        <f>C3+C4+C5+C6+C7+C8+C9+C10+C11+C12+C13+C14+C15</f>
        <v>260811.53</v>
      </c>
      <c r="D2" s="39">
        <f>D3+D4+D5+D6+D7+D8+D9+D10+D11+D12+D13+D14+D15</f>
        <v>260811.53000000003</v>
      </c>
    </row>
    <row r="3" spans="1:4" ht="37.5" hidden="1" x14ac:dyDescent="0.2">
      <c r="A3" s="41" t="s">
        <v>52</v>
      </c>
      <c r="B3" s="42"/>
      <c r="C3" s="42"/>
      <c r="D3" s="42"/>
    </row>
    <row r="4" spans="1:4" ht="75" hidden="1" x14ac:dyDescent="0.2">
      <c r="A4" s="41" t="s">
        <v>53</v>
      </c>
      <c r="B4" s="42"/>
      <c r="C4" s="42"/>
      <c r="D4" s="42"/>
    </row>
    <row r="5" spans="1:4" ht="93.75" hidden="1" x14ac:dyDescent="0.2">
      <c r="A5" s="41" t="s">
        <v>54</v>
      </c>
      <c r="B5" s="42">
        <v>9367</v>
      </c>
      <c r="C5" s="42">
        <v>10728</v>
      </c>
      <c r="D5" s="42">
        <v>10728</v>
      </c>
    </row>
    <row r="6" spans="1:4" ht="93.75" hidden="1" x14ac:dyDescent="0.2">
      <c r="A6" s="41" t="s">
        <v>55</v>
      </c>
      <c r="B6" s="42">
        <v>112654</v>
      </c>
      <c r="C6" s="42">
        <v>132482.21</v>
      </c>
      <c r="D6" s="42">
        <v>132071.26</v>
      </c>
    </row>
    <row r="7" spans="1:4" ht="18.75" hidden="1" x14ac:dyDescent="0.2">
      <c r="A7" s="41" t="s">
        <v>56</v>
      </c>
      <c r="B7" s="42">
        <v>11.7</v>
      </c>
      <c r="C7" s="42">
        <v>11.7</v>
      </c>
      <c r="D7" s="42">
        <v>11.7</v>
      </c>
    </row>
    <row r="8" spans="1:4" ht="75" hidden="1" x14ac:dyDescent="0.2">
      <c r="A8" s="41" t="s">
        <v>57</v>
      </c>
      <c r="B8" s="42"/>
      <c r="C8" s="42"/>
      <c r="D8" s="42"/>
    </row>
    <row r="9" spans="1:4" ht="37.5" hidden="1" x14ac:dyDescent="0.2">
      <c r="A9" s="41" t="s">
        <v>58</v>
      </c>
      <c r="B9" s="42"/>
      <c r="C9" s="42"/>
      <c r="D9" s="42"/>
    </row>
    <row r="10" spans="1:4" ht="37.5" hidden="1" x14ac:dyDescent="0.2">
      <c r="A10" s="41" t="s">
        <v>59</v>
      </c>
      <c r="B10" s="42"/>
      <c r="C10" s="42"/>
      <c r="D10" s="42"/>
    </row>
    <row r="11" spans="1:4" ht="18.75" hidden="1" x14ac:dyDescent="0.2">
      <c r="A11" s="41" t="s">
        <v>60</v>
      </c>
      <c r="B11" s="42"/>
      <c r="C11" s="42"/>
      <c r="D11" s="42"/>
    </row>
    <row r="12" spans="1:4" ht="18.75" hidden="1" x14ac:dyDescent="0.2">
      <c r="A12" s="41" t="s">
        <v>61</v>
      </c>
      <c r="B12" s="42"/>
      <c r="C12" s="42"/>
      <c r="D12" s="42"/>
    </row>
    <row r="13" spans="1:4" ht="18.75" hidden="1" x14ac:dyDescent="0.2">
      <c r="A13" s="41" t="s">
        <v>62</v>
      </c>
      <c r="B13" s="42">
        <v>5000</v>
      </c>
      <c r="C13" s="42">
        <v>5000</v>
      </c>
      <c r="D13" s="42">
        <v>5000</v>
      </c>
    </row>
    <row r="14" spans="1:4" ht="37.5" hidden="1" x14ac:dyDescent="0.2">
      <c r="A14" s="41" t="s">
        <v>63</v>
      </c>
      <c r="B14" s="42"/>
      <c r="C14" s="42"/>
      <c r="D14" s="42"/>
    </row>
    <row r="15" spans="1:4" ht="18.75" hidden="1" x14ac:dyDescent="0.2">
      <c r="A15" s="41" t="s">
        <v>64</v>
      </c>
      <c r="B15" s="42">
        <v>107295.4</v>
      </c>
      <c r="C15" s="42">
        <v>112589.62</v>
      </c>
      <c r="D15" s="42">
        <v>113000.57</v>
      </c>
    </row>
    <row r="16" spans="1:4" ht="75" hidden="1" x14ac:dyDescent="0.2">
      <c r="A16" s="41" t="s">
        <v>65</v>
      </c>
      <c r="B16" s="42"/>
      <c r="C16" s="42"/>
      <c r="D16" s="42"/>
    </row>
    <row r="17" spans="1:4" ht="18.75" x14ac:dyDescent="0.2">
      <c r="A17" s="38" t="s">
        <v>66</v>
      </c>
      <c r="B17" s="39">
        <f>B18+B19+B20+B21+B22+B23+B24+B25</f>
        <v>0</v>
      </c>
      <c r="C17" s="39">
        <f>C18+C19+C20+C21+C22+C23+C24+C25</f>
        <v>0</v>
      </c>
      <c r="D17" s="39">
        <f>D18+D19+D20+D21+D22+D23+D24+D25</f>
        <v>0</v>
      </c>
    </row>
    <row r="18" spans="1:4" ht="37.5" hidden="1" x14ac:dyDescent="0.2">
      <c r="A18" s="41" t="s">
        <v>67</v>
      </c>
      <c r="B18" s="42"/>
      <c r="C18" s="42"/>
      <c r="D18" s="42"/>
    </row>
    <row r="19" spans="1:4" ht="37.5" hidden="1" x14ac:dyDescent="0.2">
      <c r="A19" s="41" t="s">
        <v>68</v>
      </c>
      <c r="B19" s="42"/>
      <c r="C19" s="42"/>
      <c r="D19" s="42"/>
    </row>
    <row r="20" spans="1:4" ht="18.75" hidden="1" x14ac:dyDescent="0.2">
      <c r="A20" s="41" t="s">
        <v>69</v>
      </c>
      <c r="B20" s="42"/>
      <c r="C20" s="42"/>
      <c r="D20" s="42"/>
    </row>
    <row r="21" spans="1:4" ht="56.25" hidden="1" x14ac:dyDescent="0.2">
      <c r="A21" s="41" t="s">
        <v>70</v>
      </c>
      <c r="B21" s="42"/>
      <c r="C21" s="42"/>
      <c r="D21" s="42"/>
    </row>
    <row r="22" spans="1:4" ht="18.75" hidden="1" x14ac:dyDescent="0.2">
      <c r="A22" s="41" t="s">
        <v>71</v>
      </c>
      <c r="B22" s="42"/>
      <c r="C22" s="42"/>
      <c r="D22" s="42"/>
    </row>
    <row r="23" spans="1:4" ht="56.25" hidden="1" x14ac:dyDescent="0.2">
      <c r="A23" s="41" t="s">
        <v>72</v>
      </c>
      <c r="B23" s="42"/>
      <c r="C23" s="42"/>
      <c r="D23" s="42"/>
    </row>
    <row r="24" spans="1:4" ht="37.5" hidden="1" x14ac:dyDescent="0.2">
      <c r="A24" s="41" t="s">
        <v>73</v>
      </c>
      <c r="B24" s="42"/>
      <c r="C24" s="42"/>
      <c r="D24" s="42"/>
    </row>
    <row r="25" spans="1:4" ht="37.5" hidden="1" x14ac:dyDescent="0.2">
      <c r="A25" s="41" t="s">
        <v>74</v>
      </c>
      <c r="B25" s="42"/>
      <c r="C25" s="42"/>
      <c r="D25" s="42"/>
    </row>
    <row r="26" spans="1:4" ht="56.25" x14ac:dyDescent="0.2">
      <c r="A26" s="38" t="s">
        <v>4</v>
      </c>
      <c r="B26" s="39">
        <f>B27+B28+B29+B30+B31+B32+B33+B34+B35+B36+B37+B38</f>
        <v>38614</v>
      </c>
      <c r="C26" s="39">
        <f>C27+C28+C29+C30+C31+C32+C33+C34+C35+C36+C37+C38</f>
        <v>40350</v>
      </c>
      <c r="D26" s="39">
        <f>D27+D28+D29+D30+D31+D32+D33+D34+D35+D36+D37+D38</f>
        <v>40350</v>
      </c>
    </row>
    <row r="27" spans="1:4" ht="18.75" hidden="1" x14ac:dyDescent="0.2">
      <c r="A27" s="41" t="s">
        <v>75</v>
      </c>
      <c r="B27" s="42"/>
      <c r="C27" s="42"/>
      <c r="D27" s="42"/>
    </row>
    <row r="28" spans="1:4" ht="18.75" hidden="1" x14ac:dyDescent="0.2">
      <c r="A28" s="41" t="s">
        <v>76</v>
      </c>
      <c r="B28" s="42"/>
      <c r="C28" s="42"/>
      <c r="D28" s="42"/>
    </row>
    <row r="29" spans="1:4" ht="37.5" hidden="1" x14ac:dyDescent="0.2">
      <c r="A29" s="41" t="s">
        <v>77</v>
      </c>
      <c r="B29" s="42"/>
      <c r="C29" s="42"/>
      <c r="D29" s="42"/>
    </row>
    <row r="30" spans="1:4" ht="18.75" hidden="1" x14ac:dyDescent="0.2">
      <c r="A30" s="41" t="s">
        <v>78</v>
      </c>
      <c r="B30" s="42"/>
      <c r="C30" s="42"/>
      <c r="D30" s="42"/>
    </row>
    <row r="31" spans="1:4" ht="18.75" hidden="1" x14ac:dyDescent="0.2">
      <c r="A31" s="41" t="s">
        <v>79</v>
      </c>
      <c r="B31" s="42"/>
      <c r="C31" s="42"/>
      <c r="D31" s="42"/>
    </row>
    <row r="32" spans="1:4" ht="18.75" hidden="1" x14ac:dyDescent="0.2">
      <c r="A32" s="41" t="s">
        <v>80</v>
      </c>
      <c r="B32" s="42"/>
      <c r="C32" s="42"/>
      <c r="D32" s="42"/>
    </row>
    <row r="33" spans="1:4" ht="18.75" hidden="1" x14ac:dyDescent="0.2">
      <c r="A33" s="41" t="s">
        <v>81</v>
      </c>
      <c r="B33" s="42"/>
      <c r="C33" s="42"/>
      <c r="D33" s="42"/>
    </row>
    <row r="34" spans="1:4" ht="18.75" hidden="1" x14ac:dyDescent="0.2">
      <c r="A34" s="41" t="s">
        <v>82</v>
      </c>
      <c r="B34" s="42"/>
      <c r="C34" s="42"/>
      <c r="D34" s="42"/>
    </row>
    <row r="35" spans="1:4" ht="75" hidden="1" x14ac:dyDescent="0.2">
      <c r="A35" s="41" t="s">
        <v>83</v>
      </c>
      <c r="B35" s="42">
        <v>38364</v>
      </c>
      <c r="C35" s="42">
        <v>40100</v>
      </c>
      <c r="D35" s="42">
        <v>40100</v>
      </c>
    </row>
    <row r="36" spans="1:4" ht="18.75" hidden="1" x14ac:dyDescent="0.2">
      <c r="A36" s="41" t="s">
        <v>84</v>
      </c>
      <c r="B36" s="42"/>
      <c r="C36" s="42"/>
      <c r="D36" s="42"/>
    </row>
    <row r="37" spans="1:4" ht="56.25" hidden="1" x14ac:dyDescent="0.2">
      <c r="A37" s="41" t="s">
        <v>85</v>
      </c>
      <c r="B37" s="42"/>
      <c r="C37" s="42"/>
      <c r="D37" s="42"/>
    </row>
    <row r="38" spans="1:4" ht="56.25" hidden="1" x14ac:dyDescent="0.2">
      <c r="A38" s="41" t="s">
        <v>86</v>
      </c>
      <c r="B38" s="42">
        <v>250</v>
      </c>
      <c r="C38" s="42">
        <v>250</v>
      </c>
      <c r="D38" s="42">
        <v>250</v>
      </c>
    </row>
    <row r="39" spans="1:4" ht="18.75" x14ac:dyDescent="0.2">
      <c r="A39" s="38" t="s">
        <v>5</v>
      </c>
      <c r="B39" s="39">
        <f t="shared" ref="B39:D39" si="0">B40+B41+B42+B43+B44+B45+B46+B47+B48+B49+B50+B51</f>
        <v>447090.47</v>
      </c>
      <c r="C39" s="39">
        <f t="shared" si="0"/>
        <v>467446.68</v>
      </c>
      <c r="D39" s="39">
        <f t="shared" si="0"/>
        <v>466775.02</v>
      </c>
    </row>
    <row r="40" spans="1:4" ht="18.75" hidden="1" x14ac:dyDescent="0.2">
      <c r="A40" s="41" t="s">
        <v>87</v>
      </c>
      <c r="B40" s="42"/>
      <c r="C40" s="42"/>
      <c r="D40" s="42"/>
    </row>
    <row r="41" spans="1:4" ht="18.75" hidden="1" x14ac:dyDescent="0.2">
      <c r="A41" s="41" t="s">
        <v>88</v>
      </c>
      <c r="B41" s="42"/>
      <c r="C41" s="42"/>
      <c r="D41" s="42"/>
    </row>
    <row r="42" spans="1:4" ht="37.5" hidden="1" x14ac:dyDescent="0.2">
      <c r="A42" s="41" t="s">
        <v>89</v>
      </c>
      <c r="B42" s="42"/>
      <c r="C42" s="42"/>
      <c r="D42" s="42"/>
    </row>
    <row r="43" spans="1:4" ht="37.5" hidden="1" x14ac:dyDescent="0.2">
      <c r="A43" s="41" t="s">
        <v>90</v>
      </c>
      <c r="B43" s="42"/>
      <c r="C43" s="42"/>
      <c r="D43" s="42"/>
    </row>
    <row r="44" spans="1:4" ht="18.75" hidden="1" x14ac:dyDescent="0.2">
      <c r="A44" s="41" t="s">
        <v>91</v>
      </c>
      <c r="B44" s="42">
        <v>3191.8</v>
      </c>
      <c r="C44" s="42">
        <v>3191.8</v>
      </c>
      <c r="D44" s="42">
        <v>3191.8</v>
      </c>
    </row>
    <row r="45" spans="1:4" ht="18.75" hidden="1" x14ac:dyDescent="0.2">
      <c r="A45" s="41" t="s">
        <v>92</v>
      </c>
      <c r="B45" s="42"/>
      <c r="C45" s="42"/>
      <c r="D45" s="42"/>
    </row>
    <row r="46" spans="1:4" ht="18.75" hidden="1" x14ac:dyDescent="0.2">
      <c r="A46" s="41" t="s">
        <v>93</v>
      </c>
      <c r="B46" s="42"/>
      <c r="C46" s="42"/>
      <c r="D46" s="42"/>
    </row>
    <row r="47" spans="1:4" ht="18.75" hidden="1" x14ac:dyDescent="0.2">
      <c r="A47" s="41" t="s">
        <v>94</v>
      </c>
      <c r="B47" s="42">
        <v>62000</v>
      </c>
      <c r="C47" s="42">
        <v>76318.399999999994</v>
      </c>
      <c r="D47" s="42">
        <v>76318.399999999994</v>
      </c>
    </row>
    <row r="48" spans="1:4" ht="18.75" hidden="1" x14ac:dyDescent="0.2">
      <c r="A48" s="41" t="s">
        <v>95</v>
      </c>
      <c r="B48" s="42">
        <v>289168.67</v>
      </c>
      <c r="C48" s="42">
        <v>292415.23</v>
      </c>
      <c r="D48" s="42">
        <v>292760.32000000001</v>
      </c>
    </row>
    <row r="49" spans="1:4" ht="18.75" hidden="1" x14ac:dyDescent="0.2">
      <c r="A49" s="41" t="s">
        <v>96</v>
      </c>
      <c r="B49" s="42"/>
      <c r="C49" s="42"/>
      <c r="D49" s="42"/>
    </row>
    <row r="50" spans="1:4" ht="37.5" hidden="1" x14ac:dyDescent="0.2">
      <c r="A50" s="41" t="s">
        <v>97</v>
      </c>
      <c r="B50" s="42"/>
      <c r="C50" s="42"/>
      <c r="D50" s="42"/>
    </row>
    <row r="51" spans="1:4" ht="37.5" hidden="1" x14ac:dyDescent="0.2">
      <c r="A51" s="41" t="s">
        <v>98</v>
      </c>
      <c r="B51" s="42">
        <v>92730</v>
      </c>
      <c r="C51" s="42">
        <v>95521.25</v>
      </c>
      <c r="D51" s="42">
        <v>94504.5</v>
      </c>
    </row>
    <row r="52" spans="1:4" ht="37.5" x14ac:dyDescent="0.2">
      <c r="A52" s="38" t="s">
        <v>6</v>
      </c>
      <c r="B52" s="39">
        <f>B53+B54+B55+B56+B57</f>
        <v>550397.19000000006</v>
      </c>
      <c r="C52" s="39">
        <f>C53+C54+C55+C56+C57</f>
        <v>633802.74</v>
      </c>
      <c r="D52" s="39">
        <f>D53+D54+D55+D56+D57</f>
        <v>634474.41</v>
      </c>
    </row>
    <row r="53" spans="1:4" ht="18.75" hidden="1" x14ac:dyDescent="0.2">
      <c r="A53" s="41" t="s">
        <v>99</v>
      </c>
      <c r="B53" s="42">
        <v>19000</v>
      </c>
      <c r="C53" s="42">
        <v>26483.24</v>
      </c>
      <c r="D53" s="42">
        <v>26483.24</v>
      </c>
    </row>
    <row r="54" spans="1:4" ht="18.75" hidden="1" x14ac:dyDescent="0.2">
      <c r="A54" s="41" t="s">
        <v>100</v>
      </c>
      <c r="B54" s="42">
        <v>202558.16</v>
      </c>
      <c r="C54" s="42">
        <v>167102.97</v>
      </c>
      <c r="D54" s="42">
        <v>168027.03</v>
      </c>
    </row>
    <row r="55" spans="1:4" ht="18.75" hidden="1" x14ac:dyDescent="0.2">
      <c r="A55" s="41" t="s">
        <v>101</v>
      </c>
      <c r="B55" s="42">
        <v>288606.03000000003</v>
      </c>
      <c r="C55" s="42">
        <v>393461.53</v>
      </c>
      <c r="D55" s="42">
        <v>393209.14</v>
      </c>
    </row>
    <row r="56" spans="1:4" ht="56.25" hidden="1" x14ac:dyDescent="0.2">
      <c r="A56" s="41" t="s">
        <v>102</v>
      </c>
      <c r="B56" s="42"/>
      <c r="C56" s="42"/>
      <c r="D56" s="42"/>
    </row>
    <row r="57" spans="1:4" ht="37.5" hidden="1" x14ac:dyDescent="0.2">
      <c r="A57" s="41" t="s">
        <v>103</v>
      </c>
      <c r="B57" s="42">
        <v>40233</v>
      </c>
      <c r="C57" s="42">
        <v>46755</v>
      </c>
      <c r="D57" s="42">
        <v>46755</v>
      </c>
    </row>
    <row r="58" spans="1:4" ht="18.75" x14ac:dyDescent="0.2">
      <c r="A58" s="38" t="s">
        <v>51</v>
      </c>
      <c r="B58" s="39">
        <f>B59+B60+B61+B62+B63</f>
        <v>5600</v>
      </c>
      <c r="C58" s="39">
        <f>C59+C60+C61+C62+C63</f>
        <v>5461.68</v>
      </c>
      <c r="D58" s="39">
        <f>D59+D60+D61+D62+D63</f>
        <v>5461.68</v>
      </c>
    </row>
    <row r="59" spans="1:4" ht="18.75" hidden="1" x14ac:dyDescent="0.2">
      <c r="A59" s="41" t="s">
        <v>104</v>
      </c>
      <c r="B59" s="42"/>
      <c r="C59" s="42"/>
      <c r="D59" s="42"/>
    </row>
    <row r="60" spans="1:4" ht="37.5" hidden="1" x14ac:dyDescent="0.2">
      <c r="A60" s="41" t="s">
        <v>105</v>
      </c>
      <c r="B60" s="42"/>
      <c r="C60" s="42"/>
      <c r="D60" s="42"/>
    </row>
    <row r="61" spans="1:4" ht="37.5" hidden="1" x14ac:dyDescent="0.2">
      <c r="A61" s="41" t="s">
        <v>106</v>
      </c>
      <c r="B61" s="42"/>
      <c r="C61" s="42"/>
      <c r="D61" s="42"/>
    </row>
    <row r="62" spans="1:4" ht="37.5" hidden="1" x14ac:dyDescent="0.2">
      <c r="A62" s="41" t="s">
        <v>107</v>
      </c>
      <c r="B62" s="42"/>
      <c r="C62" s="42"/>
      <c r="D62" s="42"/>
    </row>
    <row r="63" spans="1:4" ht="37.5" hidden="1" x14ac:dyDescent="0.2">
      <c r="A63" s="41" t="s">
        <v>108</v>
      </c>
      <c r="B63" s="42">
        <v>5600</v>
      </c>
      <c r="C63" s="42">
        <v>5461.68</v>
      </c>
      <c r="D63" s="42">
        <v>5461.68</v>
      </c>
    </row>
    <row r="64" spans="1:4" ht="18.75" x14ac:dyDescent="0.2">
      <c r="A64" s="38" t="s">
        <v>7</v>
      </c>
      <c r="B64" s="39">
        <f>B65+B66+B67+B68+B69+B70+B71+B72+B73</f>
        <v>2215735.91</v>
      </c>
      <c r="C64" s="39">
        <f>C65+C66+C67+C68+C69+C70+C71+C72+C73</f>
        <v>2243282.0199999996</v>
      </c>
      <c r="D64" s="39">
        <f>D65+D66+D67+D68+D69+D70+D71+D72+D73</f>
        <v>2244725.5099999998</v>
      </c>
    </row>
    <row r="65" spans="1:4" ht="18.75" hidden="1" x14ac:dyDescent="0.2">
      <c r="A65" s="41" t="s">
        <v>109</v>
      </c>
      <c r="B65" s="42">
        <v>946874.18</v>
      </c>
      <c r="C65" s="42">
        <v>958414.04</v>
      </c>
      <c r="D65" s="42">
        <v>958414.04</v>
      </c>
    </row>
    <row r="66" spans="1:4" ht="18.75" hidden="1" x14ac:dyDescent="0.2">
      <c r="A66" s="41" t="s">
        <v>110</v>
      </c>
      <c r="B66" s="42">
        <v>961118.03</v>
      </c>
      <c r="C66" s="42">
        <f>969096.97</f>
        <v>969096.97</v>
      </c>
      <c r="D66" s="42">
        <f>969096.97+1443.49</f>
        <v>970540.46</v>
      </c>
    </row>
    <row r="67" spans="1:4" ht="18.75" hidden="1" x14ac:dyDescent="0.2">
      <c r="A67" s="41" t="s">
        <v>111</v>
      </c>
      <c r="B67" s="42">
        <v>203135.7</v>
      </c>
      <c r="C67" s="42">
        <v>210638.37</v>
      </c>
      <c r="D67" s="42">
        <v>210638.37</v>
      </c>
    </row>
    <row r="68" spans="1:4" ht="18.75" hidden="1" x14ac:dyDescent="0.2">
      <c r="A68" s="41" t="s">
        <v>112</v>
      </c>
      <c r="B68" s="42"/>
      <c r="C68" s="42"/>
      <c r="D68" s="42"/>
    </row>
    <row r="69" spans="1:4" ht="56.25" hidden="1" x14ac:dyDescent="0.2">
      <c r="A69" s="41" t="s">
        <v>113</v>
      </c>
      <c r="B69" s="42">
        <v>100</v>
      </c>
      <c r="C69" s="42">
        <v>100</v>
      </c>
      <c r="D69" s="42">
        <v>100</v>
      </c>
    </row>
    <row r="70" spans="1:4" ht="18.75" hidden="1" x14ac:dyDescent="0.2">
      <c r="A70" s="41" t="s">
        <v>114</v>
      </c>
      <c r="B70" s="42"/>
      <c r="C70" s="42"/>
      <c r="D70" s="42"/>
    </row>
    <row r="71" spans="1:4" ht="18.75" hidden="1" x14ac:dyDescent="0.2">
      <c r="A71" s="41" t="s">
        <v>115</v>
      </c>
      <c r="B71" s="42">
        <v>16877</v>
      </c>
      <c r="C71" s="42">
        <v>17278.88</v>
      </c>
      <c r="D71" s="42">
        <v>17278.88</v>
      </c>
    </row>
    <row r="72" spans="1:4" ht="37.5" hidden="1" x14ac:dyDescent="0.2">
      <c r="A72" s="41" t="s">
        <v>116</v>
      </c>
      <c r="B72" s="42"/>
      <c r="C72" s="42"/>
      <c r="D72" s="42"/>
    </row>
    <row r="73" spans="1:4" ht="18.75" hidden="1" x14ac:dyDescent="0.2">
      <c r="A73" s="41" t="s">
        <v>117</v>
      </c>
      <c r="B73" s="42">
        <v>87631</v>
      </c>
      <c r="C73" s="42">
        <v>87753.76</v>
      </c>
      <c r="D73" s="42">
        <v>87753.76</v>
      </c>
    </row>
    <row r="74" spans="1:4" ht="18.75" x14ac:dyDescent="0.2">
      <c r="A74" s="38" t="s">
        <v>8</v>
      </c>
      <c r="B74" s="39">
        <f t="shared" ref="B74:D74" si="1">B75+B76+B77+B78</f>
        <v>64610.35</v>
      </c>
      <c r="C74" s="39">
        <f t="shared" si="1"/>
        <v>69784.350000000006</v>
      </c>
      <c r="D74" s="39">
        <f t="shared" si="1"/>
        <v>69784.350000000006</v>
      </c>
    </row>
    <row r="75" spans="1:4" ht="18.75" hidden="1" x14ac:dyDescent="0.2">
      <c r="A75" s="41" t="s">
        <v>118</v>
      </c>
      <c r="B75" s="42">
        <v>63151.35</v>
      </c>
      <c r="C75" s="42">
        <v>68316.05</v>
      </c>
      <c r="D75" s="42">
        <v>68316.05</v>
      </c>
    </row>
    <row r="76" spans="1:4" ht="18.75" hidden="1" x14ac:dyDescent="0.2">
      <c r="A76" s="41" t="s">
        <v>119</v>
      </c>
      <c r="B76" s="42"/>
      <c r="C76" s="42"/>
      <c r="D76" s="42"/>
    </row>
    <row r="77" spans="1:4" ht="37.5" hidden="1" x14ac:dyDescent="0.2">
      <c r="A77" s="41" t="s">
        <v>120</v>
      </c>
      <c r="B77" s="42"/>
      <c r="C77" s="42"/>
      <c r="D77" s="42"/>
    </row>
    <row r="78" spans="1:4" ht="37.5" hidden="1" x14ac:dyDescent="0.2">
      <c r="A78" s="41" t="s">
        <v>121</v>
      </c>
      <c r="B78" s="42">
        <v>1459</v>
      </c>
      <c r="C78" s="42">
        <v>1468.3</v>
      </c>
      <c r="D78" s="42">
        <v>1468.3</v>
      </c>
    </row>
    <row r="79" spans="1:4" ht="18.75" x14ac:dyDescent="0.2">
      <c r="A79" s="38" t="s">
        <v>9</v>
      </c>
      <c r="B79" s="39">
        <f t="shared" ref="B79:D79" si="2">B80+B81+B82+B83+B84+B85</f>
        <v>146510.97999999998</v>
      </c>
      <c r="C79" s="39">
        <f t="shared" si="2"/>
        <v>146343.85999999999</v>
      </c>
      <c r="D79" s="39">
        <f t="shared" si="2"/>
        <v>146400.35999999999</v>
      </c>
    </row>
    <row r="80" spans="1:4" ht="18.75" hidden="1" x14ac:dyDescent="0.2">
      <c r="A80" s="41" t="s">
        <v>122</v>
      </c>
      <c r="B80" s="42">
        <v>5355</v>
      </c>
      <c r="C80" s="42">
        <v>5531.42</v>
      </c>
      <c r="D80" s="42">
        <v>5531.42</v>
      </c>
    </row>
    <row r="81" spans="1:4" ht="18.75" hidden="1" x14ac:dyDescent="0.2">
      <c r="A81" s="41" t="s">
        <v>123</v>
      </c>
      <c r="B81" s="42"/>
      <c r="C81" s="42"/>
      <c r="D81" s="42"/>
    </row>
    <row r="82" spans="1:4" ht="18.75" hidden="1" x14ac:dyDescent="0.2">
      <c r="A82" s="41" t="s">
        <v>124</v>
      </c>
      <c r="B82" s="42">
        <v>7241.62</v>
      </c>
      <c r="C82" s="42">
        <v>6542.38</v>
      </c>
      <c r="D82" s="42">
        <v>6598.88</v>
      </c>
    </row>
    <row r="83" spans="1:4" ht="18.75" hidden="1" x14ac:dyDescent="0.2">
      <c r="A83" s="41" t="s">
        <v>125</v>
      </c>
      <c r="B83" s="42">
        <v>133914.35999999999</v>
      </c>
      <c r="C83" s="42">
        <v>134270.06</v>
      </c>
      <c r="D83" s="42">
        <v>134270.06</v>
      </c>
    </row>
    <row r="84" spans="1:4" ht="37.5" hidden="1" x14ac:dyDescent="0.2">
      <c r="A84" s="41" t="s">
        <v>126</v>
      </c>
      <c r="B84" s="42"/>
      <c r="C84" s="42"/>
      <c r="D84" s="42"/>
    </row>
    <row r="85" spans="1:4" ht="37.5" hidden="1" x14ac:dyDescent="0.2">
      <c r="A85" s="41" t="s">
        <v>127</v>
      </c>
      <c r="B85" s="42"/>
      <c r="C85" s="42"/>
      <c r="D85" s="42"/>
    </row>
    <row r="86" spans="1:4" ht="18.75" x14ac:dyDescent="0.2">
      <c r="A86" s="38" t="s">
        <v>10</v>
      </c>
      <c r="B86" s="39">
        <f t="shared" ref="B86:D86" si="3">B87+B88+B89+B90+B91</f>
        <v>123309.28</v>
      </c>
      <c r="C86" s="39">
        <f t="shared" si="3"/>
        <v>115266.06</v>
      </c>
      <c r="D86" s="39">
        <f t="shared" si="3"/>
        <v>115266.06</v>
      </c>
    </row>
    <row r="87" spans="1:4" ht="18.75" hidden="1" x14ac:dyDescent="0.2">
      <c r="A87" s="41" t="s">
        <v>128</v>
      </c>
      <c r="B87" s="42">
        <v>91333</v>
      </c>
      <c r="C87" s="42">
        <v>96681.81</v>
      </c>
      <c r="D87" s="42">
        <v>96681.81</v>
      </c>
    </row>
    <row r="88" spans="1:4" ht="18.75" hidden="1" x14ac:dyDescent="0.2">
      <c r="A88" s="41" t="s">
        <v>129</v>
      </c>
      <c r="B88" s="42">
        <v>4700</v>
      </c>
      <c r="C88" s="42">
        <v>4319.3999999999996</v>
      </c>
      <c r="D88" s="42">
        <v>4319.3999999999996</v>
      </c>
    </row>
    <row r="89" spans="1:4" ht="18.75" hidden="1" x14ac:dyDescent="0.2">
      <c r="A89" s="41" t="s">
        <v>130</v>
      </c>
      <c r="B89" s="42">
        <v>18999.28</v>
      </c>
      <c r="C89" s="42">
        <v>5952.85</v>
      </c>
      <c r="D89" s="42">
        <v>5952.85</v>
      </c>
    </row>
    <row r="90" spans="1:4" ht="37.5" hidden="1" x14ac:dyDescent="0.2">
      <c r="A90" s="41" t="s">
        <v>131</v>
      </c>
      <c r="B90" s="42"/>
      <c r="C90" s="42"/>
      <c r="D90" s="42"/>
    </row>
    <row r="91" spans="1:4" ht="37.5" hidden="1" x14ac:dyDescent="0.2">
      <c r="A91" s="41" t="s">
        <v>132</v>
      </c>
      <c r="B91" s="42">
        <v>8277</v>
      </c>
      <c r="C91" s="42">
        <v>8312</v>
      </c>
      <c r="D91" s="42">
        <v>8312</v>
      </c>
    </row>
    <row r="92" spans="1:4" ht="37.5" x14ac:dyDescent="0.2">
      <c r="A92" s="38" t="s">
        <v>11</v>
      </c>
      <c r="B92" s="39">
        <f t="shared" ref="B92:D92" si="4">B93+B94+B95+B96</f>
        <v>12075</v>
      </c>
      <c r="C92" s="39">
        <f t="shared" si="4"/>
        <v>12075</v>
      </c>
      <c r="D92" s="39">
        <f t="shared" si="4"/>
        <v>12075</v>
      </c>
    </row>
    <row r="93" spans="1:4" ht="18.75" hidden="1" x14ac:dyDescent="0.2">
      <c r="A93" s="41" t="s">
        <v>133</v>
      </c>
      <c r="B93" s="42">
        <v>9775</v>
      </c>
      <c r="C93" s="42">
        <v>9775</v>
      </c>
      <c r="D93" s="42">
        <v>9775</v>
      </c>
    </row>
    <row r="94" spans="1:4" ht="18.75" hidden="1" x14ac:dyDescent="0.2">
      <c r="A94" s="41" t="s">
        <v>134</v>
      </c>
      <c r="B94" s="42">
        <v>2300</v>
      </c>
      <c r="C94" s="42">
        <v>2300</v>
      </c>
      <c r="D94" s="42">
        <v>2300</v>
      </c>
    </row>
    <row r="95" spans="1:4" ht="37.5" hidden="1" x14ac:dyDescent="0.2">
      <c r="A95" s="41" t="s">
        <v>135</v>
      </c>
      <c r="B95" s="42"/>
      <c r="C95" s="42"/>
      <c r="D95" s="42"/>
    </row>
    <row r="96" spans="1:4" ht="37.5" hidden="1" x14ac:dyDescent="0.2">
      <c r="A96" s="41" t="s">
        <v>136</v>
      </c>
      <c r="B96" s="42"/>
      <c r="C96" s="42"/>
      <c r="D96" s="42"/>
    </row>
    <row r="97" spans="1:4" ht="56.25" x14ac:dyDescent="0.2">
      <c r="A97" s="38" t="s">
        <v>44</v>
      </c>
      <c r="B97" s="39">
        <f t="shared" ref="B97:D97" si="5">B98+B99</f>
        <v>321</v>
      </c>
      <c r="C97" s="39">
        <f t="shared" si="5"/>
        <v>344.8</v>
      </c>
      <c r="D97" s="39">
        <f t="shared" si="5"/>
        <v>344.8</v>
      </c>
    </row>
    <row r="98" spans="1:4" ht="37.5" hidden="1" x14ac:dyDescent="0.2">
      <c r="A98" s="41" t="s">
        <v>137</v>
      </c>
      <c r="B98" s="42">
        <v>321</v>
      </c>
      <c r="C98" s="42">
        <v>344.8</v>
      </c>
      <c r="D98" s="42">
        <v>344.8</v>
      </c>
    </row>
    <row r="99" spans="1:4" ht="37.5" hidden="1" x14ac:dyDescent="0.2">
      <c r="A99" s="41" t="s">
        <v>138</v>
      </c>
      <c r="B99" s="42"/>
      <c r="C99" s="42"/>
      <c r="D99" s="42"/>
    </row>
    <row r="100" spans="1:4" ht="75" x14ac:dyDescent="0.2">
      <c r="A100" s="38" t="s">
        <v>139</v>
      </c>
      <c r="B100" s="39">
        <f t="shared" ref="B100:D100" si="6">B101+B102+B103</f>
        <v>0</v>
      </c>
      <c r="C100" s="39">
        <f t="shared" si="6"/>
        <v>0</v>
      </c>
      <c r="D100" s="39">
        <f t="shared" si="6"/>
        <v>0</v>
      </c>
    </row>
    <row r="101" spans="1:4" ht="56.25" hidden="1" x14ac:dyDescent="0.2">
      <c r="A101" s="41" t="s">
        <v>140</v>
      </c>
      <c r="B101" s="42"/>
      <c r="C101" s="42"/>
      <c r="D101" s="42"/>
    </row>
    <row r="102" spans="1:4" ht="18.75" hidden="1" x14ac:dyDescent="0.2">
      <c r="A102" s="41" t="s">
        <v>141</v>
      </c>
      <c r="B102" s="42"/>
      <c r="C102" s="42"/>
      <c r="D102" s="42"/>
    </row>
    <row r="103" spans="1:4" ht="37.5" hidden="1" x14ac:dyDescent="0.2">
      <c r="A103" s="41" t="s">
        <v>142</v>
      </c>
      <c r="B103" s="42"/>
      <c r="C103" s="42"/>
      <c r="D103" s="42"/>
    </row>
    <row r="104" spans="1:4" ht="18.75" x14ac:dyDescent="0.2">
      <c r="A104" s="38" t="s">
        <v>143</v>
      </c>
      <c r="B104" s="40"/>
      <c r="C104" s="40"/>
      <c r="D104" s="40"/>
    </row>
    <row r="105" spans="1:4" ht="18.75" hidden="1" x14ac:dyDescent="0.3">
      <c r="A105" s="36" t="s">
        <v>144</v>
      </c>
      <c r="B105" s="37">
        <f t="shared" ref="B105:D105" si="7">B2+B17+B26+B39+B52+B58+B64+B74+B79+B86+B92+B97+B100+B104</f>
        <v>3838592.28</v>
      </c>
      <c r="C105" s="37">
        <f t="shared" si="7"/>
        <v>3994968.7199999993</v>
      </c>
      <c r="D105" s="37">
        <f t="shared" si="7"/>
        <v>3996468.7199999993</v>
      </c>
    </row>
  </sheetData>
  <autoFilter ref="A1:D105">
    <filterColumn colId="1">
      <colorFilter dxfId="0"/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Ожидаемое исполнение</vt:lpstr>
      <vt:lpstr>Лист1</vt:lpstr>
      <vt:lpstr>'Ожидаемое исполнение'!Заголовки_для_печати</vt:lpstr>
      <vt:lpstr>'Ожидаемое исполнение'!Область_печати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Людмила Александровна Киреева</cp:lastModifiedBy>
  <cp:lastPrinted>2023-11-09T10:37:19Z</cp:lastPrinted>
  <dcterms:created xsi:type="dcterms:W3CDTF">2014-11-18T05:44:11Z</dcterms:created>
  <dcterms:modified xsi:type="dcterms:W3CDTF">2023-11-09T10:37:34Z</dcterms:modified>
</cp:coreProperties>
</file>