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3 г\3 Иные материалы за 2023\"/>
    </mc:Choice>
  </mc:AlternateContent>
  <xr:revisionPtr revIDLastSave="0" documentId="13_ncr:1_{7AB936DF-0EE0-45A0-9E3B-754306D446BF}" xr6:coauthVersionLast="47" xr6:coauthVersionMax="47" xr10:uidLastSave="{00000000-0000-0000-0000-000000000000}"/>
  <bookViews>
    <workbookView xWindow="-120" yWindow="-120" windowWidth="29040" windowHeight="15840" tabRatio="903" activeTab="5" xr2:uid="{00000000-000D-0000-FFFF-FFFF00000000}"/>
  </bookViews>
  <sheets>
    <sheet name="Администрация (ТК Салават)" sheetId="1" r:id="rId1"/>
    <sheet name="УГХ (Ритуал, Флора)" sheetId="3" r:id="rId2"/>
    <sheet name="ОК" sheetId="4" r:id="rId3"/>
    <sheet name="УФКС" sheetId="5" r:id="rId4"/>
    <sheet name="КДМ" sheetId="6" r:id="rId5"/>
    <sheet name="УО" sheetId="7" r:id="rId6"/>
    <sheet name="Муниц.услуги по отраслям" sheetId="11" r:id="rId7"/>
    <sheet name="Данные для заполнения" sheetId="12" r:id="rId8"/>
  </sheets>
  <definedNames>
    <definedName name="_xlnm._FilterDatabase" localSheetId="0">'Администрация (ТК Салават)'!$A$7:$AI$10</definedName>
    <definedName name="_xlnm._FilterDatabase" localSheetId="7" hidden="1">'Данные для заполнения'!$B$5:$H$72</definedName>
    <definedName name="_xlnm._FilterDatabase" localSheetId="4">КДМ!$A$7:$AI$10</definedName>
    <definedName name="_xlnm._FilterDatabase" localSheetId="2">ОК!$A$7:$AI$17</definedName>
    <definedName name="_xlnm._FilterDatabase" localSheetId="1">'УГХ (Ритуал, Флора)'!$A$7:$AI$11</definedName>
    <definedName name="_xlnm._FilterDatabase" localSheetId="5">УО!$A$7:$AI$24</definedName>
    <definedName name="_xlnm._FilterDatabase" localSheetId="3">УФКС!$A$7:$AI$12</definedName>
    <definedName name="_xlnm.Print_Titles" localSheetId="0">'Администрация (ТК Салават)'!$3:$7</definedName>
    <definedName name="_xlnm.Print_Titles" localSheetId="4">КДМ!$3:$7</definedName>
    <definedName name="_xlnm.Print_Titles" localSheetId="2">ОК!$3:$7</definedName>
    <definedName name="_xlnm.Print_Titles" localSheetId="1">'УГХ (Ритуал, Флора)'!$3:$7</definedName>
    <definedName name="_xlnm.Print_Titles" localSheetId="5">УО!$3:$7</definedName>
    <definedName name="_xlnm.Print_Titles" localSheetId="3">УФКС!$3:$7</definedName>
    <definedName name="_xlnm.Print_Area" localSheetId="0">'Администрация (ТК Салават)'!$A$1:$AI$22</definedName>
    <definedName name="_xlnm.Print_Area" localSheetId="4">КДМ!$A$1:$AI$22</definedName>
    <definedName name="_xlnm.Print_Area" localSheetId="2">ОК!$A$1:$AI$29</definedName>
    <definedName name="_xlnm.Print_Area" localSheetId="1">'УГХ (Ритуал, Флора)'!$A$1:$AI$26</definedName>
    <definedName name="_xlnm.Print_Area" localSheetId="5">УО!$A$1:$AI$35</definedName>
    <definedName name="_xlnm.Print_Area" localSheetId="3">УФКС!$A$1:$AI$23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" i="4" l="1"/>
  <c r="L10" i="3"/>
  <c r="V10" i="3"/>
  <c r="V8" i="1"/>
  <c r="V11" i="3"/>
  <c r="V8" i="3"/>
  <c r="V13" i="4"/>
  <c r="V11" i="4"/>
  <c r="V10" i="4"/>
  <c r="V10" i="5"/>
  <c r="V9" i="5"/>
  <c r="V8" i="5"/>
  <c r="V9" i="6"/>
  <c r="V8" i="6"/>
  <c r="V16" i="7"/>
  <c r="V22" i="7"/>
  <c r="V19" i="7"/>
  <c r="V14" i="7"/>
  <c r="V15" i="7"/>
  <c r="V13" i="7"/>
  <c r="V12" i="7"/>
  <c r="V10" i="7"/>
  <c r="V8" i="7"/>
  <c r="U20" i="7" l="1"/>
  <c r="AI22" i="7"/>
  <c r="AD22" i="7"/>
  <c r="Z22" i="7"/>
  <c r="AA22" i="7" s="1"/>
  <c r="Y22" i="7"/>
  <c r="Q22" i="7"/>
  <c r="L22" i="7"/>
  <c r="H22" i="7"/>
  <c r="AI21" i="7"/>
  <c r="L21" i="7"/>
  <c r="H21" i="7"/>
  <c r="AI20" i="7"/>
  <c r="U23" i="7"/>
  <c r="T20" i="7"/>
  <c r="T23" i="7" s="1"/>
  <c r="P20" i="7"/>
  <c r="P23" i="7" s="1"/>
  <c r="O20" i="7"/>
  <c r="O23" i="7" s="1"/>
  <c r="O24" i="7" s="1"/>
  <c r="L20" i="7"/>
  <c r="H20" i="7"/>
  <c r="AI19" i="7"/>
  <c r="AD19" i="7"/>
  <c r="Z19" i="7"/>
  <c r="Y19" i="7"/>
  <c r="Q19" i="7"/>
  <c r="L19" i="7"/>
  <c r="H19" i="7"/>
  <c r="AI18" i="7"/>
  <c r="L18" i="7"/>
  <c r="H18" i="7"/>
  <c r="AI17" i="7"/>
  <c r="L17" i="7"/>
  <c r="H17" i="7"/>
  <c r="AI16" i="7"/>
  <c r="AD16" i="7"/>
  <c r="Z16" i="7"/>
  <c r="AA16" i="7" s="1"/>
  <c r="Y16" i="7"/>
  <c r="Q16" i="7"/>
  <c r="L16" i="7"/>
  <c r="H16" i="7"/>
  <c r="AI15" i="7"/>
  <c r="AD15" i="7"/>
  <c r="Z15" i="7"/>
  <c r="Y15" i="7"/>
  <c r="Q15" i="7"/>
  <c r="L15" i="7"/>
  <c r="H15" i="7"/>
  <c r="AI14" i="7"/>
  <c r="AD14" i="7"/>
  <c r="Z14" i="7"/>
  <c r="Y14" i="7"/>
  <c r="Q14" i="7"/>
  <c r="L14" i="7"/>
  <c r="H14" i="7"/>
  <c r="AI13" i="7"/>
  <c r="AD13" i="7"/>
  <c r="Z13" i="7"/>
  <c r="AA13" i="7" s="1"/>
  <c r="Y13" i="7"/>
  <c r="Q13" i="7"/>
  <c r="L13" i="7"/>
  <c r="H13" i="7"/>
  <c r="AI12" i="7"/>
  <c r="AD12" i="7"/>
  <c r="Z12" i="7"/>
  <c r="Y12" i="7"/>
  <c r="Q12" i="7"/>
  <c r="L12" i="7"/>
  <c r="H12" i="7"/>
  <c r="AI11" i="7"/>
  <c r="AD11" i="7"/>
  <c r="Z11" i="7"/>
  <c r="L11" i="7"/>
  <c r="F11" i="7"/>
  <c r="H11" i="7" s="1"/>
  <c r="AI10" i="7"/>
  <c r="AD10" i="7"/>
  <c r="Z10" i="7"/>
  <c r="Y10" i="7"/>
  <c r="Q10" i="7"/>
  <c r="L10" i="7"/>
  <c r="H10" i="7"/>
  <c r="AI9" i="7"/>
  <c r="AD9" i="7"/>
  <c r="K9" i="7"/>
  <c r="G9" i="7"/>
  <c r="Z9" i="7" s="1"/>
  <c r="F9" i="7"/>
  <c r="Y9" i="7" s="1"/>
  <c r="AI8" i="7"/>
  <c r="AD8" i="7"/>
  <c r="Y8" i="7"/>
  <c r="Q8" i="7"/>
  <c r="K8" i="7"/>
  <c r="G8" i="7"/>
  <c r="Z8" i="7" s="1"/>
  <c r="AA8" i="7" s="1"/>
  <c r="AA15" i="7" l="1"/>
  <c r="AA19" i="7"/>
  <c r="L8" i="7"/>
  <c r="L9" i="7"/>
  <c r="AA10" i="7"/>
  <c r="AA14" i="7"/>
  <c r="Y20" i="7"/>
  <c r="H8" i="7"/>
  <c r="H9" i="7"/>
  <c r="U24" i="7"/>
  <c r="V23" i="7"/>
  <c r="Y11" i="7"/>
  <c r="AA11" i="7" s="1"/>
  <c r="AA12" i="7"/>
  <c r="AD20" i="7"/>
  <c r="AD23" i="7" s="1"/>
  <c r="AD24" i="7" s="1"/>
  <c r="V20" i="7"/>
  <c r="T24" i="7"/>
  <c r="AA9" i="7"/>
  <c r="P24" i="7"/>
  <c r="Q23" i="7"/>
  <c r="Q20" i="7"/>
  <c r="Z20" i="7"/>
  <c r="AA20" i="7" l="1"/>
  <c r="V24" i="7"/>
  <c r="Q24" i="7"/>
  <c r="U11" i="5" l="1"/>
  <c r="V11" i="5" s="1"/>
  <c r="T11" i="5"/>
  <c r="T12" i="5" s="1"/>
  <c r="P11" i="5"/>
  <c r="P12" i="5" s="1"/>
  <c r="O11" i="5"/>
  <c r="O12" i="5" s="1"/>
  <c r="AI10" i="5"/>
  <c r="AD10" i="5"/>
  <c r="Z10" i="5"/>
  <c r="Y10" i="5"/>
  <c r="Q10" i="5"/>
  <c r="L10" i="5"/>
  <c r="H10" i="5"/>
  <c r="AI9" i="5"/>
  <c r="AD9" i="5"/>
  <c r="Z9" i="5"/>
  <c r="Y9" i="5"/>
  <c r="Q9" i="5"/>
  <c r="L9" i="5"/>
  <c r="H9" i="5"/>
  <c r="AI8" i="5"/>
  <c r="AD8" i="5"/>
  <c r="Z8" i="5"/>
  <c r="Y8" i="5"/>
  <c r="Q8" i="5"/>
  <c r="L8" i="5"/>
  <c r="H8" i="5"/>
  <c r="AA10" i="5" l="1"/>
  <c r="AD11" i="5"/>
  <c r="AD12" i="5" s="1"/>
  <c r="AA9" i="5"/>
  <c r="Q11" i="5"/>
  <c r="AA8" i="5"/>
  <c r="Q12" i="5"/>
  <c r="U12" i="5"/>
  <c r="V12" i="5" s="1"/>
  <c r="U10" i="6" l="1"/>
  <c r="V10" i="6" s="1"/>
  <c r="T10" i="6"/>
  <c r="AD10" i="6" s="1"/>
  <c r="AD11" i="6" s="1"/>
  <c r="P10" i="6"/>
  <c r="P11" i="6" s="1"/>
  <c r="O10" i="6"/>
  <c r="O11" i="6" s="1"/>
  <c r="AI9" i="6"/>
  <c r="AD9" i="6"/>
  <c r="Z9" i="6"/>
  <c r="Y9" i="6"/>
  <c r="Q9" i="6"/>
  <c r="L9" i="6"/>
  <c r="H9" i="6"/>
  <c r="AI8" i="6"/>
  <c r="AD8" i="6"/>
  <c r="Z8" i="6"/>
  <c r="Y8" i="6"/>
  <c r="Q8" i="6"/>
  <c r="L8" i="6"/>
  <c r="H8" i="6"/>
  <c r="Q11" i="6" l="1"/>
  <c r="AA9" i="6"/>
  <c r="AA8" i="6"/>
  <c r="Q10" i="6"/>
  <c r="U11" i="6"/>
  <c r="V11" i="6" s="1"/>
  <c r="T11" i="6"/>
  <c r="L16" i="4" l="1"/>
  <c r="H16" i="4"/>
  <c r="L15" i="4"/>
  <c r="H15" i="4"/>
  <c r="L14" i="4"/>
  <c r="H14" i="4"/>
  <c r="AI13" i="4"/>
  <c r="AD13" i="4"/>
  <c r="Z13" i="4"/>
  <c r="Y13" i="4"/>
  <c r="Q13" i="4"/>
  <c r="L13" i="4"/>
  <c r="H13" i="4"/>
  <c r="L12" i="4"/>
  <c r="H12" i="4"/>
  <c r="AI11" i="4"/>
  <c r="AD11" i="4"/>
  <c r="Z11" i="4"/>
  <c r="Y11" i="4"/>
  <c r="Q11" i="4"/>
  <c r="H11" i="4"/>
  <c r="AI10" i="4"/>
  <c r="AD10" i="4"/>
  <c r="Z10" i="4"/>
  <c r="Y10" i="4"/>
  <c r="Q10" i="4"/>
  <c r="L10" i="4"/>
  <c r="H10" i="4"/>
  <c r="AI9" i="4"/>
  <c r="U9" i="4"/>
  <c r="V9" i="4" s="1"/>
  <c r="T9" i="4"/>
  <c r="P9" i="4"/>
  <c r="Z9" i="4" s="1"/>
  <c r="O9" i="4"/>
  <c r="Y9" i="4" s="1"/>
  <c r="L9" i="4"/>
  <c r="H9" i="4"/>
  <c r="AI8" i="4"/>
  <c r="U8" i="4"/>
  <c r="T8" i="4"/>
  <c r="T17" i="4" s="1"/>
  <c r="P8" i="4"/>
  <c r="P17" i="4" s="1"/>
  <c r="O8" i="4"/>
  <c r="O17" i="4" s="1"/>
  <c r="O18" i="4" s="1"/>
  <c r="L8" i="4"/>
  <c r="H8" i="4"/>
  <c r="AA11" i="4" l="1"/>
  <c r="AA9" i="4"/>
  <c r="AA10" i="4"/>
  <c r="AA13" i="4"/>
  <c r="U17" i="4"/>
  <c r="V17" i="4" s="1"/>
  <c r="V8" i="4"/>
  <c r="AD8" i="4"/>
  <c r="AD9" i="4"/>
  <c r="P18" i="4"/>
  <c r="Q18" i="4" s="1"/>
  <c r="Q17" i="4"/>
  <c r="U18" i="4"/>
  <c r="V18" i="4" s="1"/>
  <c r="T18" i="4"/>
  <c r="AD17" i="4"/>
  <c r="AD18" i="4" s="1"/>
  <c r="Q8" i="4"/>
  <c r="Y8" i="4"/>
  <c r="Z8" i="4"/>
  <c r="Q9" i="4"/>
  <c r="AA8" i="4" l="1"/>
  <c r="AD8" i="3" l="1"/>
  <c r="G69" i="12" l="1"/>
  <c r="F67" i="12"/>
  <c r="E67" i="12"/>
  <c r="D67" i="12"/>
  <c r="C67" i="12"/>
  <c r="B67" i="12"/>
  <c r="G66" i="12"/>
  <c r="G65" i="12"/>
  <c r="G64" i="12"/>
  <c r="G63" i="12"/>
  <c r="G62" i="12"/>
  <c r="F60" i="12"/>
  <c r="E60" i="12"/>
  <c r="D60" i="12"/>
  <c r="C60" i="12"/>
  <c r="B60" i="12"/>
  <c r="G59" i="12"/>
  <c r="G58" i="12"/>
  <c r="G57" i="12"/>
  <c r="G60" i="12" s="1"/>
  <c r="F56" i="12"/>
  <c r="E56" i="12"/>
  <c r="D56" i="12"/>
  <c r="C56" i="12"/>
  <c r="B56" i="12"/>
  <c r="G55" i="12"/>
  <c r="G54" i="12"/>
  <c r="G53" i="12"/>
  <c r="G56" i="12" s="1"/>
  <c r="F52" i="12"/>
  <c r="E52" i="12"/>
  <c r="D52" i="12"/>
  <c r="C52" i="12"/>
  <c r="B52" i="12"/>
  <c r="G51" i="12"/>
  <c r="G50" i="12"/>
  <c r="G52" i="12" s="1"/>
  <c r="F49" i="12"/>
  <c r="E49" i="12"/>
  <c r="E61" i="12" s="1"/>
  <c r="D49" i="12"/>
  <c r="C49" i="12"/>
  <c r="B49" i="12"/>
  <c r="G48" i="12"/>
  <c r="G47" i="12"/>
  <c r="G46" i="12"/>
  <c r="G45" i="12"/>
  <c r="F44" i="12"/>
  <c r="F61" i="12" s="1"/>
  <c r="E44" i="12"/>
  <c r="D44" i="12"/>
  <c r="D61" i="12" s="1"/>
  <c r="C44" i="12"/>
  <c r="C61" i="12" s="1"/>
  <c r="B44" i="12"/>
  <c r="B61" i="12" s="1"/>
  <c r="G43" i="12"/>
  <c r="G42" i="12"/>
  <c r="G41" i="12"/>
  <c r="G40" i="12"/>
  <c r="F38" i="12"/>
  <c r="E38" i="12"/>
  <c r="D38" i="12"/>
  <c r="C38" i="12"/>
  <c r="B38" i="12"/>
  <c r="G37" i="12"/>
  <c r="G38" i="12" s="1"/>
  <c r="F36" i="12"/>
  <c r="E36" i="12"/>
  <c r="E39" i="12" s="1"/>
  <c r="D36" i="12"/>
  <c r="D39" i="12" s="1"/>
  <c r="C36" i="12"/>
  <c r="C39" i="12" s="1"/>
  <c r="B36" i="12"/>
  <c r="G35" i="12"/>
  <c r="G36" i="12" s="1"/>
  <c r="F32" i="12"/>
  <c r="E32" i="12"/>
  <c r="D32" i="12"/>
  <c r="C32" i="12"/>
  <c r="C33" i="12" s="1"/>
  <c r="B32" i="12"/>
  <c r="G31" i="12"/>
  <c r="G30" i="12"/>
  <c r="G29" i="12"/>
  <c r="G28" i="12"/>
  <c r="G27" i="12"/>
  <c r="G26" i="12"/>
  <c r="F25" i="12"/>
  <c r="E25" i="12"/>
  <c r="E33" i="12" s="1"/>
  <c r="D25" i="12"/>
  <c r="D33" i="12" s="1"/>
  <c r="C25" i="12"/>
  <c r="B25" i="12"/>
  <c r="G24" i="12"/>
  <c r="G23" i="12"/>
  <c r="F22" i="12"/>
  <c r="E22" i="12"/>
  <c r="D22" i="12"/>
  <c r="C22" i="12"/>
  <c r="B22" i="12"/>
  <c r="G21" i="12"/>
  <c r="G20" i="12"/>
  <c r="G22" i="12" s="1"/>
  <c r="F19" i="12"/>
  <c r="E19" i="12"/>
  <c r="D19" i="12"/>
  <c r="C19" i="12"/>
  <c r="B19" i="12"/>
  <c r="G18" i="12"/>
  <c r="G17" i="12"/>
  <c r="G19" i="12" s="1"/>
  <c r="F16" i="12"/>
  <c r="E16" i="12"/>
  <c r="D16" i="12"/>
  <c r="C16" i="12"/>
  <c r="B16" i="12"/>
  <c r="G15" i="12"/>
  <c r="G14" i="12"/>
  <c r="G16" i="12" s="1"/>
  <c r="G12" i="12"/>
  <c r="F12" i="12"/>
  <c r="E12" i="12"/>
  <c r="D12" i="12"/>
  <c r="C12" i="12"/>
  <c r="B12" i="12"/>
  <c r="G11" i="12"/>
  <c r="F10" i="12"/>
  <c r="F13" i="12" s="1"/>
  <c r="E10" i="12"/>
  <c r="E13" i="12" s="1"/>
  <c r="D10" i="12"/>
  <c r="C10" i="12"/>
  <c r="B10" i="12"/>
  <c r="B13" i="12" s="1"/>
  <c r="G9" i="12"/>
  <c r="G10" i="12" s="1"/>
  <c r="G13" i="12" s="1"/>
  <c r="F7" i="12"/>
  <c r="F8" i="12" s="1"/>
  <c r="E7" i="12"/>
  <c r="E8" i="12" s="1"/>
  <c r="D7" i="12"/>
  <c r="D8" i="12" s="1"/>
  <c r="C7" i="12"/>
  <c r="C8" i="12" s="1"/>
  <c r="B7" i="12"/>
  <c r="B8" i="12" s="1"/>
  <c r="G6" i="12"/>
  <c r="G7" i="12" s="1"/>
  <c r="G8" i="12" s="1"/>
  <c r="B34" i="12" l="1"/>
  <c r="B68" i="12" s="1"/>
  <c r="C34" i="12"/>
  <c r="B33" i="12"/>
  <c r="G44" i="12"/>
  <c r="G61" i="12" s="1"/>
  <c r="G49" i="12"/>
  <c r="C13" i="12"/>
  <c r="D34" i="12"/>
  <c r="G32" i="12"/>
  <c r="G39" i="12"/>
  <c r="F33" i="12"/>
  <c r="F34" i="12" s="1"/>
  <c r="F68" i="12" s="1"/>
  <c r="G67" i="12"/>
  <c r="D13" i="12"/>
  <c r="D68" i="12" s="1"/>
  <c r="G25" i="12"/>
  <c r="B39" i="12"/>
  <c r="F39" i="12"/>
  <c r="C68" i="12"/>
  <c r="E34" i="12"/>
  <c r="E68" i="12" s="1"/>
  <c r="E70" i="12" s="1"/>
  <c r="G33" i="12"/>
  <c r="G34" i="12" s="1"/>
  <c r="G68" i="12" s="1"/>
  <c r="D70" i="12" l="1"/>
  <c r="G70" i="12"/>
  <c r="F70" i="12"/>
  <c r="C70" i="12"/>
  <c r="B70" i="12"/>
  <c r="L13" i="3" l="1"/>
  <c r="H13" i="3"/>
  <c r="L12" i="3"/>
  <c r="H12" i="3"/>
  <c r="AD11" i="3"/>
  <c r="Z11" i="3"/>
  <c r="Y11" i="3"/>
  <c r="Q11" i="3"/>
  <c r="L11" i="3"/>
  <c r="H11" i="3"/>
  <c r="AD10" i="3"/>
  <c r="Z10" i="3"/>
  <c r="Y10" i="3"/>
  <c r="Q10" i="3"/>
  <c r="H10" i="3"/>
  <c r="AA10" i="3" l="1"/>
  <c r="AA11" i="3"/>
  <c r="Q8" i="1"/>
  <c r="L8" i="3"/>
  <c r="L9" i="3"/>
  <c r="H9" i="3"/>
  <c r="Z8" i="3"/>
  <c r="Y8" i="3"/>
  <c r="Q8" i="3"/>
  <c r="H8" i="3"/>
  <c r="AA8" i="3" l="1"/>
  <c r="U9" i="1"/>
  <c r="T9" i="1"/>
  <c r="T10" i="1" s="1"/>
  <c r="P9" i="1"/>
  <c r="P10" i="1" s="1"/>
  <c r="O9" i="1"/>
  <c r="AI8" i="1"/>
  <c r="AD8" i="1"/>
  <c r="AD9" i="1" s="1"/>
  <c r="AD10" i="1" s="1"/>
  <c r="Z8" i="1"/>
  <c r="Y8" i="1"/>
  <c r="L8" i="1"/>
  <c r="H8" i="1"/>
  <c r="U10" i="1" l="1"/>
  <c r="V9" i="1"/>
  <c r="O10" i="1"/>
  <c r="Q10" i="1"/>
  <c r="AA8" i="1"/>
  <c r="Q9" i="1"/>
  <c r="V10" i="1" l="1"/>
  <c r="AI33" i="5"/>
  <c r="AD33" i="5"/>
  <c r="Y33" i="5"/>
  <c r="AA33" i="5" s="1"/>
  <c r="Q33" i="5"/>
  <c r="H33" i="5"/>
  <c r="AI9" i="3" l="1"/>
  <c r="AI8" i="3"/>
  <c r="AI10" i="3" l="1"/>
  <c r="AD14" i="3" l="1"/>
  <c r="U14" i="3"/>
  <c r="T14" i="3"/>
  <c r="T15" i="3" s="1"/>
  <c r="D72" i="12" s="1"/>
  <c r="P14" i="3"/>
  <c r="P15" i="3" s="1"/>
  <c r="C72" i="12" s="1"/>
  <c r="O14" i="3"/>
  <c r="O15" i="3" s="1"/>
  <c r="B72" i="12" s="1"/>
  <c r="U15" i="3" l="1"/>
  <c r="V14" i="3"/>
  <c r="Q15" i="3"/>
  <c r="Q14" i="3"/>
  <c r="V15" i="3" l="1"/>
  <c r="F72" i="12"/>
  <c r="F43" i="11"/>
  <c r="F42" i="11"/>
  <c r="F35" i="11" s="1"/>
  <c r="F31" i="11"/>
  <c r="F25" i="11"/>
  <c r="F23" i="11"/>
  <c r="F22" i="11"/>
  <c r="F21" i="11"/>
  <c r="F20" i="11"/>
  <c r="E20" i="11"/>
  <c r="F19" i="11"/>
  <c r="E19" i="11"/>
  <c r="F13" i="11"/>
  <c r="F10" i="11"/>
  <c r="F7" i="11"/>
  <c r="F18" i="11" l="1"/>
  <c r="F5" i="11" s="1"/>
  <c r="AD15" i="3"/>
  <c r="G72" i="12" s="1"/>
</calcChain>
</file>

<file path=xl/sharedStrings.xml><?xml version="1.0" encoding="utf-8"?>
<sst xmlns="http://schemas.openxmlformats.org/spreadsheetml/2006/main" count="623" uniqueCount="220">
  <si>
    <t xml:space="preserve">
Код бюджетного ассигнования</t>
  </si>
  <si>
    <t>Наименование услуги (работы)
(код бюджетного ассигнования)</t>
  </si>
  <si>
    <t>Основа предоставления (бесплатная, частично платная, платная)</t>
  </si>
  <si>
    <t>Кол-во учреж-дений</t>
  </si>
  <si>
    <t>Плановые и фактические показатели</t>
  </si>
  <si>
    <t>Сводная оценка качества оказания муниц.услуги</t>
  </si>
  <si>
    <t>Натуральные показатели</t>
  </si>
  <si>
    <t>Утвержденное значение
на начало года</t>
  </si>
  <si>
    <t>Уточненное значение
(последняя уточненная редакция)</t>
  </si>
  <si>
    <t>Отклонение уточненного значения 
от утвержденного, %
((26-25)/25 *100)</t>
  </si>
  <si>
    <t xml:space="preserve">Количество учреждений 
с отклонением уточненного значения 
от первоначально утвержденного значения  </t>
  </si>
  <si>
    <t>Ед. измерения</t>
  </si>
  <si>
    <t>Утвержденное значение в МЗ
на начало года</t>
  </si>
  <si>
    <t>Уточненное значение в МЗ
(последняя уточненная редакция)</t>
  </si>
  <si>
    <t>Отклонение уточненного значения 
от утвержденного, %
((7-6)/6*100)</t>
  </si>
  <si>
    <t>Количество учреждений 
с отклонением уточненного значения 
от первоначально утвержденного значения</t>
  </si>
  <si>
    <t>Фактическое 
значение</t>
  </si>
  <si>
    <t>Выполнение планового значения, % 
(11/7*100)</t>
  </si>
  <si>
    <t>Количество учреждений 
с выполнением планового значения</t>
  </si>
  <si>
    <t>Утвержденное значение субсидии на выполнение МЗ 
на начало года</t>
  </si>
  <si>
    <t>Уточненное значение субсидии на выполнение МЗ 
(последняя уточненная редакция)</t>
  </si>
  <si>
    <t>Отклонение уточненного значения 
от утвержденного, %
((16-15)/15 *100)</t>
  </si>
  <si>
    <t xml:space="preserve">Количество учреждений 
с отклонением уточненного значения 
от первоначально утвержденного значения  
</t>
  </si>
  <si>
    <t>Кассовый расход субсидии на выполнение МЗ учрежде-нием(ями)</t>
  </si>
  <si>
    <t>Выполнение планового значения, %
(21/16*100)</t>
  </si>
  <si>
    <t>на 10% и более 
в сторону увеличения</t>
  </si>
  <si>
    <t>на 10% и более
в сторону уменьшения</t>
  </si>
  <si>
    <t xml:space="preserve">110% и более </t>
  </si>
  <si>
    <t>90% и менее</t>
  </si>
  <si>
    <t>на 10% и более в сторону увеличения</t>
  </si>
  <si>
    <t>наименование показателя</t>
  </si>
  <si>
    <t xml:space="preserve">Выполнение планового значения, % (34/33*100) </t>
  </si>
  <si>
    <t xml:space="preserve">  </t>
  </si>
  <si>
    <t>Итого БЮДЖЕТ</t>
  </si>
  <si>
    <t>ВСЕГО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</si>
  <si>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</si>
  <si>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</si>
  <si>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</si>
  <si>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>Реализация основных общеобразовательных программ дошкольного образования</t>
  </si>
  <si>
    <t>Обеспечение пожарной безопасности</t>
  </si>
  <si>
    <t>Организация мероприятий,направленных на профилактику асоциального и деструктивного поведения подростков и молодежи, поддержка детей и молодежи, находящейся в социально - опасном положении</t>
  </si>
  <si>
    <t>Организация работы с подростками и молодежью</t>
  </si>
  <si>
    <t>732</t>
  </si>
  <si>
    <t>769</t>
  </si>
  <si>
    <t>Спортивная подготовка по олимпийским видам спорта</t>
  </si>
  <si>
    <t>Спортивная подготовка по неолимпийским видам спорта</t>
  </si>
  <si>
    <t>Спортивная подготовка по спорту глухих</t>
  </si>
  <si>
    <t>Спортивная подготовка по спорту лиц с поражением ОДА</t>
  </si>
  <si>
    <t>Библиотечное, библиографическое и информационное обслуживание пользователей библиотеки</t>
  </si>
  <si>
    <t>(подпись)</t>
  </si>
  <si>
    <t>(расшифровка)</t>
  </si>
  <si>
    <t>Реализация образовательных программ дополнительного образования детей</t>
  </si>
  <si>
    <t xml:space="preserve">Фактический объем субсидии на выполнение МЗ, доведенный до учрежде-ния(ий)  </t>
  </si>
  <si>
    <t xml:space="preserve">Публичный показ музейных предметов, музейных коллекций </t>
  </si>
  <si>
    <t>№
п/п</t>
  </si>
  <si>
    <t>Наименование муниципальной  услуги (работы)</t>
  </si>
  <si>
    <t>Наименование показателя, характеризующего объем муниципальной услуги (работы)</t>
  </si>
  <si>
    <t>Ед. изм. объема муниципальной услуги (работы)</t>
  </si>
  <si>
    <t>Значение показателя объема муниципальной услуги (работы) по годам</t>
  </si>
  <si>
    <t>Расходы проекта бюджета городского округа город Салават Республики Башкортостан Республики Башкортостан на оказание муниципальной услуги (выполнение работы) по годам, 
рублей</t>
  </si>
  <si>
    <t>ИТОГО</t>
  </si>
  <si>
    <t>Администрация городского округа город Салават Республики Башкортостан</t>
  </si>
  <si>
    <t>Всего</t>
  </si>
  <si>
    <t>Услуги в области телевизионного вещания</t>
  </si>
  <si>
    <t>Количество телепередач</t>
  </si>
  <si>
    <t>Штук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</si>
  <si>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</si>
  <si>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Количество проведенных мероприятий</t>
  </si>
  <si>
    <t>Единица</t>
  </si>
  <si>
    <t>Управление городского хозяйства Администрации городского округа город Салават Республики Башкортостан</t>
  </si>
  <si>
    <t>Содержание мест погребения</t>
  </si>
  <si>
    <t>1. Площадь захоронений
2. Организация и ведение учета захоронений</t>
  </si>
  <si>
    <t>1. Квадратный метр
2. Единица</t>
  </si>
  <si>
    <t>1.727913
2. 1947</t>
  </si>
  <si>
    <t>Уборка территории и аналогичная деятельность</t>
  </si>
  <si>
    <t>Площадь территории</t>
  </si>
  <si>
    <t>Квадратный метр</t>
  </si>
  <si>
    <t>Организация благоустройства и озеленения в отношении объектов муниципальной собственности, мест общего пользования</t>
  </si>
  <si>
    <t>1. Количество объектов 
2. Количество обращений
3. Выполнение работ по организации благоустройства и озеленению</t>
  </si>
  <si>
    <t xml:space="preserve">1. Штука 
2. Штука 
3. Метр </t>
  </si>
  <si>
    <t>1. 11
2. 10 
3. 5606,4</t>
  </si>
  <si>
    <t>Отдел культуры Администрации городского округа город Салават Республики Башкортостан</t>
  </si>
  <si>
    <t>Реализация дополнительных предпрофессиональных программ в области искусств</t>
  </si>
  <si>
    <t xml:space="preserve">Количество человеко-часов  </t>
  </si>
  <si>
    <t>Человеко-час</t>
  </si>
  <si>
    <t>Реализация дополнительных общеразвивающих программ</t>
  </si>
  <si>
    <t>Количество человеко-часов</t>
  </si>
  <si>
    <t>Количество посещений</t>
  </si>
  <si>
    <t xml:space="preserve"> 1. Число посетителей
2. Количество выставок</t>
  </si>
  <si>
    <t>1. Человек
2. Единица</t>
  </si>
  <si>
    <t>1. 10737                                   2. 49</t>
  </si>
  <si>
    <t>Организация и проведение мероприятий</t>
  </si>
  <si>
    <t xml:space="preserve">1. Количество проведенных мероприятий 
2. Количество участников мероприятий 
3. Количество проведенных мероприятий
4. Количество проведенных мероприятий  </t>
  </si>
  <si>
    <t>1. Человеко-день
2. Человек
3. Час
4. Единица</t>
  </si>
  <si>
    <t>Управление физической культуры и спорта Администрации городского округа город Салават Республики Башкортостан</t>
  </si>
  <si>
    <t xml:space="preserve"> Число лиц, прошедших спортивную подготовку на этапах спортивной подготовки</t>
  </si>
  <si>
    <t>Человек</t>
  </si>
  <si>
    <t>Комитет по делам молодежи Администрации городского округа город Салават Республики Башкортостан</t>
  </si>
  <si>
    <t>Количество мероприятий</t>
  </si>
  <si>
    <t xml:space="preserve">Количество кружков и секций </t>
  </si>
  <si>
    <t>Управление образования Администрации городского округа город Салават Республики Башкортостан</t>
  </si>
  <si>
    <t xml:space="preserve">1.Число обучающихся  
2.Число человеко-дней обучения </t>
  </si>
  <si>
    <t>1. Человек
2.Человеко-день</t>
  </si>
  <si>
    <t>1. 8089    
2. 1211176</t>
  </si>
  <si>
    <t>0701/42090</t>
  </si>
  <si>
    <t xml:space="preserve">Число обучающихся  </t>
  </si>
  <si>
    <t>0702/42190</t>
  </si>
  <si>
    <t>0703/42390</t>
  </si>
  <si>
    <t>Организация отдыха детей и молодежи</t>
  </si>
  <si>
    <t xml:space="preserve">1.Число человеко-часов пребывания  
2.Количество человек 
3.Число человеко-дней пребывания  </t>
  </si>
  <si>
    <t>1.Человеко-час
2.Человек
3.Человеко-день</t>
  </si>
  <si>
    <t>1. 14 123 499,5                    2. 3 422                                3. 2 824699,9</t>
  </si>
  <si>
    <t>0707</t>
  </si>
  <si>
    <t>Дополнительное образование детей и взрослых</t>
  </si>
  <si>
    <t>0705
0709</t>
  </si>
  <si>
    <t>Методическая, психолого-педагогическая, диагностическая и консультативная помощь</t>
  </si>
  <si>
    <t>1.150                                             2.36 600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</si>
  <si>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</si>
  <si>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Число обучающихся, их родителей (законных представителей) и педагогических работников</t>
  </si>
  <si>
    <t>1. 585                            
2. 213587                                          3. 2638                                               4. 2538</t>
  </si>
  <si>
    <t>Исполнение плановых показателей БУ/АУ по расходам</t>
  </si>
  <si>
    <t>Единица измерения: руб.</t>
  </si>
  <si>
    <t>ЦСР</t>
  </si>
  <si>
    <t xml:space="preserve">план ПФХД </t>
  </si>
  <si>
    <t>Итого по учреждению: МАУ ТК "САЛАВАТ" Г.САЛАВАТ</t>
  </si>
  <si>
    <t>Итого по распорядителю: АДМИНИСТРАЦИЯ ГОРОДСКОГО ОКРУГА ГОРОД САЛАВАТ РЕСПУБЛИКИ БАШКОРТОСТАН</t>
  </si>
  <si>
    <t>0910243190</t>
  </si>
  <si>
    <t>Итого по учреждению: МБУ МЦ "РОВЕСНИК" Г.САЛАВАТА</t>
  </si>
  <si>
    <t>0910143190</t>
  </si>
  <si>
    <t>Итого по учреждению: МБУ ЦСПП "ДОВЕРИЕ" Г.САЛАВАТА</t>
  </si>
  <si>
    <t>Итого по распорядителю: КОМИТЕТ ПО ДЕЛАМ МОЛОДЕЖИ АДМИНИСТРАЦИИ ГОРОДСКОГО ОКРУГА ГОРОД САЛАВАТ РЕСПУБЛИКИ БАШКОРТОСТАН</t>
  </si>
  <si>
    <t>1060144290</t>
  </si>
  <si>
    <t>10601S2040</t>
  </si>
  <si>
    <t>Итого по учреждению: МБУ "ЦБС" Г.САЛАВАТА</t>
  </si>
  <si>
    <t>1030142390</t>
  </si>
  <si>
    <t>10301S2050</t>
  </si>
  <si>
    <t>Итого по учреждению: МБУ ДО "ДМШ" ГО Г.САЛАВАТ РБ</t>
  </si>
  <si>
    <t>Итого по учреждению: МБУ ДО "ДХШ" ГО Г. САЛАВАТ РБ</t>
  </si>
  <si>
    <t>1010145870</t>
  </si>
  <si>
    <t>1050144190</t>
  </si>
  <si>
    <t>10501S2040</t>
  </si>
  <si>
    <t>1110145870</t>
  </si>
  <si>
    <t>2010145870</t>
  </si>
  <si>
    <t>2020145870</t>
  </si>
  <si>
    <t>Итого по учреждению: МБУ К И И "НАСЛЕДИЕ" Г. САЛАВАТА</t>
  </si>
  <si>
    <t>Итого по распорядителю: ОТДЕЛ КУЛЬТУРЫ АДМИНИСТРАЦИИ ГОРОДСКОГО ОКРУГА ГОРОД САЛАВАТ РЕСПУБЛИКИ БАШКОРТОСТАН</t>
  </si>
  <si>
    <t>0720206290</t>
  </si>
  <si>
    <t>Итого по учреждению: МБУ "РИТУАЛ САЛАВАТ"</t>
  </si>
  <si>
    <t>0720106290</t>
  </si>
  <si>
    <t>Итого по учреждению: МБУ "ФЛОРА" Г.САЛАВАТА РБ</t>
  </si>
  <si>
    <t>Итого по распорядителю: УПРАВЛЕНИЕ ГОРОДСКОГО ХОЗЯЙСТВА АДМИНИСТРАЦИИ ГОРОДСКОГО ОКРУГА ГОРОД САЛАВАТ РЕСПУБЛИКИ БАШКОРТОСТАН</t>
  </si>
  <si>
    <t>1310248300</t>
  </si>
  <si>
    <t>131P5М2900</t>
  </si>
  <si>
    <t>Итого по распорядителю: УПРАВЛЕНИЕ ФИЗИЧЕСКОЙ КУЛЬТУРЫ И СПОРТА АДМИНИСТРАЦИИ ГОРОДСКОГО ОКРУГА ГОРОД САЛАВАТ РЕСПУБЛИКИ БАШКОРТОСТАН</t>
  </si>
  <si>
    <t>0701</t>
  </si>
  <si>
    <t>0702</t>
  </si>
  <si>
    <t>0703</t>
  </si>
  <si>
    <t>0709</t>
  </si>
  <si>
    <t>Итого по распорядителю: УПРАВЛЕНИЕ ОБРАЗОВАНИЯ АДМИНИСТРАЦИИ ГОРОДСКОГО ОКРУГА ГОРОД САЛАВАТ РЕСПУБЛИКИ БАШКОРТОСТАН</t>
  </si>
  <si>
    <t>Итого</t>
  </si>
  <si>
    <t>Утвержденное значение субсидии на выполнение МЗ 
на начало года (15 гр.)</t>
  </si>
  <si>
    <t>Уточненное значение субсидии на выполнение МЗ 
(последняя уточненная редакция) (16 гр.)</t>
  </si>
  <si>
    <t>Фактический объем субсидии на выполнение МЗ, доведенный до учрежде-ния(ий)  (20 гр.)</t>
  </si>
  <si>
    <t>Кассовый расход субсидии на выполнение МЗ учрежде-нием(ями) (21 гр.)</t>
  </si>
  <si>
    <t>Остаток средств субсидии
 на выполнение МЗ, тыс. руб. (30 гр.)</t>
  </si>
  <si>
    <t>Стоимостные показатели, руб.</t>
  </si>
  <si>
    <t xml:space="preserve">Остаток средств субсидии
 на выполнение МЗ, руб. </t>
  </si>
  <si>
    <t>Штука</t>
  </si>
  <si>
    <t>Метр</t>
  </si>
  <si>
    <t>Человеко-день</t>
  </si>
  <si>
    <t>Час</t>
  </si>
  <si>
    <t xml:space="preserve"> Человек</t>
  </si>
  <si>
    <t>бесплатная</t>
  </si>
  <si>
    <t>Доля детей, подростков, молодежи, охваченных  социально - психологической помощью в общем числе молодежи</t>
  </si>
  <si>
    <t>Доля молодёжи, принимающая участие в мероприятиях, в числе общего количества молодёжи</t>
  </si>
  <si>
    <t>Нормативные затраты на оказание муниципальной услуги 
(выполнение работы) или цены (тарифы), руб.</t>
  </si>
  <si>
    <t>Целевой индикатор (показатель), закрепленный за ГРБС, для достижения которого оказывается муниципальная услуга (выполняется работа)</t>
  </si>
  <si>
    <t>плановое значение на год</t>
  </si>
  <si>
    <t>фактическое значение по итогам года</t>
  </si>
  <si>
    <t>Доля обоснованных жалоб на качество оказанных услуг по содержанию и уборке территории парков и скверов</t>
  </si>
  <si>
    <t xml:space="preserve">Качество оказанных услуг, доля своевременно устраненных учреждением нарушений, выявленных в результате проверок органами местного самоуправления городского округа город Салават Республики Башкортостан, осуществляющими функции по контролю и надзору в сфере жилищно-коммунального хозяйства </t>
  </si>
  <si>
    <t>Число лиц,прошедших спортивную подготовку на этапе спортивной подготовки</t>
  </si>
  <si>
    <t>Доля детей, ставших победителями и призерами всероссийских и международных мероприятий</t>
  </si>
  <si>
    <t>Доля детей, осваивающих дополнительные образовательные программы в образовательном учреждении</t>
  </si>
  <si>
    <t>Посещаемость библиотек, посещение на 1 жителя в год</t>
  </si>
  <si>
    <t>Посещаемость музейных учреждений на 1 жителя в год</t>
  </si>
  <si>
    <t>Увеличение численности участников культурно-досуговых мероприятий за счет интернет-пользователей</t>
  </si>
  <si>
    <t>частично платная</t>
  </si>
  <si>
    <t>Присмотр и уход</t>
  </si>
  <si>
    <t>1410145990</t>
  </si>
  <si>
    <t>Всего Наследие</t>
  </si>
  <si>
    <t>Всего мероприятия</t>
  </si>
  <si>
    <t>Проверочная формула</t>
  </si>
  <si>
    <t>Производство и распростанение телепрограмм</t>
  </si>
  <si>
    <t>Постановление Администрации городского округа город Салават Республики Башкортостан от 05.08.2021 № 1508-п "Об утверждении муниципального сегмента регионального перечня (классификатора) муниципальных услуг, не включенных в общероссийские базовые (отраслевые) перечни (классификаторы) государственных и муниципальных услуг, оказываемых физическим лицам, и работ городского округа город Салават Республики Башкортостан (с изменениями от 23.12.2021 № 2674-п)</t>
  </si>
  <si>
    <t>Исп. Киреева Л.А. 8(3476)35-20-20</t>
  </si>
  <si>
    <t>по состоянию на 01 января 2024 г.</t>
  </si>
  <si>
    <t>1520324700</t>
  </si>
  <si>
    <t>2010174110</t>
  </si>
  <si>
    <t>1310274330</t>
  </si>
  <si>
    <t>13102S2050</t>
  </si>
  <si>
    <t>Итого по учреждению: МАУ ДО СШ "АЛМАЗ" Г. САЛАВАТА</t>
  </si>
  <si>
    <t>Итого по учреждению: МАУ ДО СШ "САЛАВАТ" Г. САЛАВАТА</t>
  </si>
  <si>
    <t>Итого по учреждению: МАУ ДО СШ "СПИДВЕЙ" Г. САЛАВАТА</t>
  </si>
  <si>
    <t>Итого по учреждению: МБУ ДО СШ "ЛИДЕР" Г.САЛАВАТА</t>
  </si>
  <si>
    <t>Итого по учреждению: МБУ ДО СШ "ТРИУМФ" Г. САЛАВАТА</t>
  </si>
  <si>
    <t>УДО</t>
  </si>
  <si>
    <t>Бригантина</t>
  </si>
  <si>
    <t>УМЦ, ДРО, курсы</t>
  </si>
  <si>
    <t>Мир сады</t>
  </si>
  <si>
    <t>Мир школы</t>
  </si>
  <si>
    <t>Информация о выполнении муниципальных заданий за 2023 год по Администрации городского округа город Салават Республики Башкортостан</t>
  </si>
  <si>
    <t>Информация о выполнении муниципальных заданий за 2023 год по Управлению городского хозяйства Администрации городского округа город Салават Республики Башкортостан</t>
  </si>
  <si>
    <t>Информация о выполнении муниципальных заданий за 2023 год по Отделу культуры Администрации городского округа город Салават Республики Башкортостан</t>
  </si>
  <si>
    <t>Информация о выполнении муниципальных заданий за 2023 год по Управлению физической культуры и спорта Администрации городского округа город Салават Республики Башкортостан</t>
  </si>
  <si>
    <t>Информация о выполнении муниципальных заданий за 2023 год по Комитету по делам молодежи Администрации городского округа город Салават Республики Башкортостан</t>
  </si>
  <si>
    <t>Информация о выполнении муниципальных заданий за 2023 год по Управлению образования Администрации городского округа город Салават Республики Башкортостан</t>
  </si>
  <si>
    <t>И.о. заместителя главы Администрации-
начальника Финансового управления</t>
  </si>
  <si>
    <t>У.Ш. Магизов</t>
  </si>
  <si>
    <t>"25"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</si>
</sst>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&quot; ₽&quot;_-;\-* #,##0.00&quot; ₽&quot;_-;_-* \-??&quot; ₽&quot;_-;_-@_-"/>
    <numFmt numFmtId="166" formatCode="_-* #,##0.00\ _₽_-;\-* #,##0.00\ _₽_-;_-* \-??\ _₽_-;_-@_-"/>
    <numFmt numFmtId="167" formatCode="_-* #,##0.00_р_._-;\-* #,##0.00_р_._-;_-* \-??_р_._-;_-@_-"/>
    <numFmt numFmtId="168" formatCode="#,##0.0"/>
    <numFmt numFmtId="169" formatCode="0.0"/>
    <numFmt numFmtId="170" formatCode="#,##0\ _₽"/>
    <numFmt numFmtId="171" formatCode="#,##0.00_ ;[Red]\-#,##0.00\ 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9C0006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C7CE"/>
        <bgColor rgb="FFD9DEE5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3">
    <xf numFmtId="0" fontId="0" fillId="0" borderId="0"/>
    <xf numFmtId="166" fontId="13" fillId="0" borderId="0" applyBorder="0" applyProtection="0"/>
    <xf numFmtId="165" fontId="13" fillId="0" borderId="0" applyBorder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4" fillId="0" borderId="0"/>
    <xf numFmtId="0" fontId="13" fillId="0" borderId="0"/>
    <xf numFmtId="0" fontId="2" fillId="0" borderId="0"/>
    <xf numFmtId="0" fontId="2" fillId="0" borderId="0"/>
    <xf numFmtId="166" fontId="13" fillId="0" borderId="0" applyBorder="0" applyProtection="0"/>
    <xf numFmtId="166" fontId="13" fillId="0" borderId="0" applyBorder="0" applyProtection="0"/>
    <xf numFmtId="167" fontId="13" fillId="0" borderId="0" applyBorder="0" applyProtection="0"/>
    <xf numFmtId="167" fontId="13" fillId="0" borderId="0" applyBorder="0" applyProtection="0"/>
    <xf numFmtId="0" fontId="12" fillId="2" borderId="0" applyBorder="0" applyProtection="0"/>
    <xf numFmtId="0" fontId="1" fillId="0" borderId="0"/>
    <xf numFmtId="0" fontId="13" fillId="0" borderId="0"/>
  </cellStyleXfs>
  <cellXfs count="332">
    <xf numFmtId="0" fontId="0" fillId="0" borderId="0" xfId="0"/>
    <xf numFmtId="0" fontId="5" fillId="0" borderId="0" xfId="0" applyFont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 wrapText="1"/>
    </xf>
    <xf numFmtId="9" fontId="9" fillId="0" borderId="3" xfId="3" applyNumberFormat="1" applyFont="1" applyBorder="1" applyAlignment="1">
      <alignment horizontal="center" vertical="center" wrapText="1"/>
    </xf>
    <xf numFmtId="9" fontId="9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9" fillId="4" borderId="3" xfId="12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/>
    </xf>
    <xf numFmtId="168" fontId="9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/>
    </xf>
    <xf numFmtId="168" fontId="16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168" fontId="16" fillId="4" borderId="1" xfId="1" applyNumberFormat="1" applyFont="1" applyFill="1" applyBorder="1" applyAlignment="1">
      <alignment horizontal="center" vertical="center"/>
    </xf>
    <xf numFmtId="166" fontId="16" fillId="4" borderId="1" xfId="1" applyFont="1" applyFill="1" applyBorder="1" applyAlignment="1">
      <alignment horizontal="center" vertical="center"/>
    </xf>
    <xf numFmtId="4" fontId="7" fillId="4" borderId="1" xfId="12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>
      <alignment horizontal="center" vertical="center" wrapText="1"/>
    </xf>
    <xf numFmtId="168" fontId="1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169" fontId="14" fillId="4" borderId="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top" wrapText="1"/>
    </xf>
    <xf numFmtId="168" fontId="14" fillId="4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4" fontId="15" fillId="0" borderId="0" xfId="0" applyNumberFormat="1" applyFont="1" applyAlignment="1">
      <alignment horizontal="center" vertical="center" wrapText="1"/>
    </xf>
    <xf numFmtId="168" fontId="15" fillId="0" borderId="0" xfId="0" applyNumberFormat="1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4" applyFont="1" applyBorder="1" applyAlignment="1" applyProtection="1">
      <alignment horizontal="center" vertical="center" wrapText="1"/>
      <protection hidden="1"/>
    </xf>
    <xf numFmtId="3" fontId="17" fillId="0" borderId="1" xfId="4" applyNumberFormat="1" applyFont="1" applyBorder="1" applyAlignment="1" applyProtection="1">
      <alignment horizontal="center" vertical="center" wrapText="1"/>
      <protection hidden="1"/>
    </xf>
    <xf numFmtId="40" fontId="17" fillId="0" borderId="1" xfId="4" applyNumberFormat="1" applyFont="1" applyBorder="1" applyAlignment="1" applyProtection="1">
      <alignment horizontal="center" vertical="center" wrapText="1"/>
      <protection hidden="1"/>
    </xf>
    <xf numFmtId="0" fontId="15" fillId="4" borderId="0" xfId="0" applyFont="1" applyFill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4" fontId="21" fillId="0" borderId="1" xfId="4" applyNumberFormat="1" applyFont="1" applyBorder="1" applyAlignment="1" applyProtection="1">
      <alignment horizontal="center" vertical="center" wrapText="1"/>
      <protection hidden="1"/>
    </xf>
    <xf numFmtId="0" fontId="17" fillId="4" borderId="1" xfId="0" applyFont="1" applyFill="1" applyBorder="1" applyAlignment="1">
      <alignment vertical="center" wrapText="1"/>
    </xf>
    <xf numFmtId="0" fontId="17" fillId="0" borderId="1" xfId="4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70" fontId="15" fillId="0" borderId="0" xfId="0" applyNumberFormat="1" applyFont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170" fontId="15" fillId="4" borderId="0" xfId="0" applyNumberFormat="1" applyFont="1" applyFill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4" fontId="17" fillId="0" borderId="1" xfId="4" applyNumberFormat="1" applyFont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17" fillId="4" borderId="1" xfId="21" applyNumberFormat="1" applyFont="1" applyFill="1" applyBorder="1" applyAlignment="1">
      <alignment horizontal="center" vertical="center" wrapText="1" shrinkToFit="1"/>
    </xf>
    <xf numFmtId="3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0" fontId="15" fillId="4" borderId="1" xfId="0" applyFont="1" applyFill="1" applyBorder="1" applyAlignment="1">
      <alignment vertical="center" wrapText="1"/>
    </xf>
    <xf numFmtId="164" fontId="15" fillId="4" borderId="0" xfId="0" applyNumberFormat="1" applyFont="1" applyFill="1" applyAlignment="1">
      <alignment vertical="center" wrapText="1"/>
    </xf>
    <xf numFmtId="0" fontId="15" fillId="4" borderId="1" xfId="15" applyFont="1" applyFill="1" applyBorder="1" applyAlignment="1">
      <alignment horizontal="center" vertical="center" wrapText="1"/>
    </xf>
    <xf numFmtId="170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4" fontId="17" fillId="4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0" fontId="17" fillId="4" borderId="1" xfId="22" applyFont="1" applyFill="1" applyBorder="1" applyAlignment="1">
      <alignment horizontal="left" vertical="center" wrapText="1"/>
    </xf>
    <xf numFmtId="168" fontId="17" fillId="4" borderId="1" xfId="4" applyNumberFormat="1" applyFont="1" applyFill="1" applyBorder="1" applyAlignment="1" applyProtection="1">
      <alignment horizontal="center" vertical="center" wrapText="1"/>
      <protection hidden="1"/>
    </xf>
    <xf numFmtId="0" fontId="15" fillId="4" borderId="1" xfId="22" applyFont="1" applyFill="1" applyBorder="1" applyAlignment="1">
      <alignment horizontal="center" vertical="center" wrapText="1"/>
    </xf>
    <xf numFmtId="4" fontId="15" fillId="4" borderId="1" xfId="22" applyNumberFormat="1" applyFont="1" applyFill="1" applyBorder="1" applyAlignment="1">
      <alignment horizontal="center" vertical="center" wrapText="1"/>
    </xf>
    <xf numFmtId="0" fontId="15" fillId="0" borderId="1" xfId="22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8" fontId="15" fillId="0" borderId="0" xfId="0" applyNumberFormat="1" applyFont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7" fillId="3" borderId="3" xfId="12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justify" vertical="center"/>
    </xf>
    <xf numFmtId="0" fontId="9" fillId="0" borderId="0" xfId="0" applyFont="1"/>
    <xf numFmtId="0" fontId="19" fillId="0" borderId="0" xfId="0" applyFont="1"/>
    <xf numFmtId="1" fontId="10" fillId="0" borderId="0" xfId="0" applyNumberFormat="1" applyFont="1" applyAlignment="1">
      <alignment horizontal="center"/>
    </xf>
    <xf numFmtId="1" fontId="10" fillId="0" borderId="0" xfId="0" applyNumberFormat="1" applyFont="1"/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9" fillId="4" borderId="1" xfId="22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1" applyNumberFormat="1" applyFont="1" applyFill="1" applyBorder="1" applyAlignment="1">
      <alignment horizontal="center" vertical="center" shrinkToFit="1"/>
    </xf>
    <xf numFmtId="4" fontId="14" fillId="4" borderId="1" xfId="0" applyNumberFormat="1" applyFont="1" applyFill="1" applyBorder="1" applyAlignment="1">
      <alignment horizontal="center" vertical="center" shrinkToFit="1"/>
    </xf>
    <xf numFmtId="4" fontId="16" fillId="4" borderId="1" xfId="0" applyNumberFormat="1" applyFont="1" applyFill="1" applyBorder="1" applyAlignment="1">
      <alignment horizontal="center" vertical="center" shrinkToFit="1"/>
    </xf>
    <xf numFmtId="4" fontId="16" fillId="4" borderId="1" xfId="1" applyNumberFormat="1" applyFont="1" applyFill="1" applyBorder="1" applyAlignment="1">
      <alignment horizontal="center" vertical="center" shrinkToFit="1"/>
    </xf>
    <xf numFmtId="4" fontId="10" fillId="3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shrinkToFit="1"/>
    </xf>
    <xf numFmtId="4" fontId="7" fillId="4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 shrinkToFit="1"/>
    </xf>
    <xf numFmtId="2" fontId="14" fillId="4" borderId="2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2" fontId="22" fillId="4" borderId="1" xfId="0" applyNumberFormat="1" applyFont="1" applyFill="1" applyBorder="1" applyAlignment="1">
      <alignment horizontal="center" vertical="center"/>
    </xf>
    <xf numFmtId="4" fontId="22" fillId="4" borderId="1" xfId="1" applyNumberFormat="1" applyFont="1" applyFill="1" applyBorder="1" applyAlignment="1">
      <alignment horizontal="center" vertical="center" shrinkToFit="1"/>
    </xf>
    <xf numFmtId="4" fontId="22" fillId="4" borderId="1" xfId="0" applyNumberFormat="1" applyFont="1" applyFill="1" applyBorder="1" applyAlignment="1">
      <alignment horizontal="center" vertical="center" shrinkToFit="1"/>
    </xf>
    <xf numFmtId="4" fontId="22" fillId="0" borderId="2" xfId="0" applyNumberFormat="1" applyFont="1" applyBorder="1" applyAlignment="1">
      <alignment horizontal="center" vertical="center" shrinkToFit="1"/>
    </xf>
    <xf numFmtId="4" fontId="22" fillId="3" borderId="1" xfId="0" applyNumberFormat="1" applyFont="1" applyFill="1" applyBorder="1" applyAlignment="1">
      <alignment horizontal="center" vertical="center" shrinkToFit="1"/>
    </xf>
    <xf numFmtId="4" fontId="22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4" fontId="14" fillId="0" borderId="1" xfId="1" applyNumberFormat="1" applyFont="1" applyBorder="1" applyAlignment="1">
      <alignment horizontal="center" vertical="center" shrinkToFit="1"/>
    </xf>
    <xf numFmtId="4" fontId="14" fillId="0" borderId="1" xfId="0" applyNumberFormat="1" applyFont="1" applyBorder="1" applyAlignment="1">
      <alignment horizontal="center" vertical="center" shrinkToFit="1"/>
    </xf>
    <xf numFmtId="4" fontId="23" fillId="0" borderId="1" xfId="1" applyNumberFormat="1" applyFont="1" applyBorder="1" applyAlignment="1">
      <alignment horizontal="center" vertical="center" shrinkToFit="1"/>
    </xf>
    <xf numFmtId="4" fontId="10" fillId="0" borderId="1" xfId="0" applyNumberFormat="1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right" vertical="center"/>
    </xf>
    <xf numFmtId="1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6" fillId="0" borderId="0" xfId="0" applyFont="1"/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49" fontId="26" fillId="8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171" fontId="26" fillId="0" borderId="1" xfId="0" applyNumberFormat="1" applyFont="1" applyBorder="1" applyAlignment="1">
      <alignment horizontal="center" vertical="center"/>
    </xf>
    <xf numFmtId="171" fontId="26" fillId="8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vertical="center" wrapText="1"/>
    </xf>
    <xf numFmtId="4" fontId="25" fillId="6" borderId="1" xfId="0" applyNumberFormat="1" applyFont="1" applyFill="1" applyBorder="1" applyAlignment="1">
      <alignment horizontal="center" vertical="center" wrapText="1"/>
    </xf>
    <xf numFmtId="4" fontId="25" fillId="6" borderId="1" xfId="0" applyNumberFormat="1" applyFont="1" applyFill="1" applyBorder="1" applyAlignment="1">
      <alignment horizontal="center" vertical="center"/>
    </xf>
    <xf numFmtId="0" fontId="26" fillId="6" borderId="0" xfId="0" applyFont="1" applyFill="1"/>
    <xf numFmtId="0" fontId="25" fillId="7" borderId="1" xfId="0" applyFont="1" applyFill="1" applyBorder="1" applyAlignment="1">
      <alignment vertical="center" wrapText="1"/>
    </xf>
    <xf numFmtId="4" fontId="25" fillId="7" borderId="1" xfId="0" applyNumberFormat="1" applyFont="1" applyFill="1" applyBorder="1" applyAlignment="1">
      <alignment horizontal="center" vertical="center" wrapText="1"/>
    </xf>
    <xf numFmtId="0" fontId="26" fillId="7" borderId="0" xfId="0" applyFont="1" applyFill="1"/>
    <xf numFmtId="49" fontId="26" fillId="0" borderId="1" xfId="0" applyNumberFormat="1" applyFont="1" applyBorder="1" applyAlignment="1">
      <alignment horizontal="center" vertical="center"/>
    </xf>
    <xf numFmtId="49" fontId="25" fillId="10" borderId="1" xfId="0" applyNumberFormat="1" applyFont="1" applyFill="1" applyBorder="1" applyAlignment="1">
      <alignment horizontal="left" vertical="center"/>
    </xf>
    <xf numFmtId="171" fontId="25" fillId="10" borderId="1" xfId="0" applyNumberFormat="1" applyFont="1" applyFill="1" applyBorder="1" applyAlignment="1">
      <alignment horizontal="center" vertical="center"/>
    </xf>
    <xf numFmtId="0" fontId="25" fillId="0" borderId="0" xfId="0" applyFont="1"/>
    <xf numFmtId="4" fontId="25" fillId="1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horizontal="center"/>
    </xf>
    <xf numFmtId="4" fontId="26" fillId="0" borderId="0" xfId="1" applyNumberFormat="1" applyFont="1" applyAlignment="1">
      <alignment horizontal="center"/>
    </xf>
    <xf numFmtId="166" fontId="28" fillId="0" borderId="0" xfId="1" applyFont="1"/>
    <xf numFmtId="0" fontId="25" fillId="9" borderId="1" xfId="0" applyFont="1" applyFill="1" applyBorder="1"/>
    <xf numFmtId="4" fontId="25" fillId="9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9" fillId="4" borderId="2" xfId="0" applyFont="1" applyFill="1" applyBorder="1" applyAlignment="1">
      <alignment horizontal="center" vertical="center" wrapText="1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4" borderId="6" xfId="0" applyNumberFormat="1" applyFont="1" applyFill="1" applyBorder="1" applyAlignment="1">
      <alignment horizontal="center" vertical="center" wrapText="1"/>
    </xf>
    <xf numFmtId="168" fontId="9" fillId="4" borderId="3" xfId="0" applyNumberFormat="1" applyFont="1" applyFill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4" borderId="2" xfId="3" applyFont="1" applyFill="1" applyBorder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22" applyFont="1" applyBorder="1" applyAlignment="1">
      <alignment horizontal="left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1" xfId="22" applyFont="1" applyFill="1" applyBorder="1" applyAlignment="1">
      <alignment horizontal="center" vertical="center" wrapText="1"/>
    </xf>
    <xf numFmtId="4" fontId="10" fillId="11" borderId="1" xfId="0" applyNumberFormat="1" applyFont="1" applyFill="1" applyBorder="1" applyAlignment="1">
      <alignment horizontal="center" vertical="center" shrinkToFit="1"/>
    </xf>
    <xf numFmtId="4" fontId="16" fillId="4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1" fontId="24" fillId="0" borderId="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" fontId="9" fillId="4" borderId="2" xfId="0" applyNumberFormat="1" applyFont="1" applyFill="1" applyBorder="1" applyAlignment="1">
      <alignment horizontal="center" vertical="center" shrinkToFit="1"/>
    </xf>
    <xf numFmtId="4" fontId="9" fillId="4" borderId="3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shrinkToFit="1"/>
    </xf>
    <xf numFmtId="4" fontId="14" fillId="0" borderId="3" xfId="0" applyNumberFormat="1" applyFont="1" applyBorder="1" applyAlignment="1">
      <alignment horizontal="center" vertical="center" shrinkToFit="1"/>
    </xf>
    <xf numFmtId="4" fontId="10" fillId="3" borderId="2" xfId="0" applyNumberFormat="1" applyFont="1" applyFill="1" applyBorder="1" applyAlignment="1">
      <alignment horizontal="center" vertical="center" shrinkToFit="1"/>
    </xf>
    <xf numFmtId="4" fontId="10" fillId="3" borderId="3" xfId="0" applyNumberFormat="1" applyFont="1" applyFill="1" applyBorder="1" applyAlignment="1">
      <alignment horizontal="center" vertical="center" shrinkToFit="1"/>
    </xf>
    <xf numFmtId="4" fontId="14" fillId="4" borderId="2" xfId="1" applyNumberFormat="1" applyFont="1" applyFill="1" applyBorder="1" applyAlignment="1">
      <alignment horizontal="center" vertical="center" shrinkToFit="1"/>
    </xf>
    <xf numFmtId="4" fontId="14" fillId="4" borderId="3" xfId="1" applyNumberFormat="1" applyFont="1" applyFill="1" applyBorder="1" applyAlignment="1">
      <alignment horizontal="center" vertical="center" shrinkToFit="1"/>
    </xf>
    <xf numFmtId="4" fontId="14" fillId="4" borderId="2" xfId="0" applyNumberFormat="1" applyFont="1" applyFill="1" applyBorder="1" applyAlignment="1">
      <alignment horizontal="center" vertical="center" shrinkToFit="1"/>
    </xf>
    <xf numFmtId="4" fontId="14" fillId="4" borderId="3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8" fontId="9" fillId="4" borderId="2" xfId="0" applyNumberFormat="1" applyFont="1" applyFill="1" applyBorder="1" applyAlignment="1">
      <alignment horizontal="center" vertical="center" wrapText="1"/>
    </xf>
    <xf numFmtId="168" fontId="9" fillId="4" borderId="6" xfId="0" applyNumberFormat="1" applyFont="1" applyFill="1" applyBorder="1" applyAlignment="1">
      <alignment horizontal="center" vertical="center" wrapText="1"/>
    </xf>
    <xf numFmtId="168" fontId="9" fillId="4" borderId="3" xfId="0" applyNumberFormat="1" applyFont="1" applyFill="1" applyBorder="1" applyAlignment="1">
      <alignment horizontal="center" vertical="center" wrapText="1"/>
    </xf>
    <xf numFmtId="4" fontId="14" fillId="4" borderId="2" xfId="0" applyNumberFormat="1" applyFont="1" applyFill="1" applyBorder="1" applyAlignment="1">
      <alignment horizontal="center" vertical="center" wrapText="1"/>
    </xf>
    <xf numFmtId="4" fontId="14" fillId="4" borderId="6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shrinkToFit="1"/>
    </xf>
    <xf numFmtId="4" fontId="14" fillId="0" borderId="6" xfId="1" applyNumberFormat="1" applyFont="1" applyBorder="1" applyAlignment="1">
      <alignment horizontal="center" vertical="center" shrinkToFit="1"/>
    </xf>
    <xf numFmtId="4" fontId="14" fillId="0" borderId="3" xfId="1" applyNumberFormat="1" applyFont="1" applyBorder="1" applyAlignment="1">
      <alignment horizontal="center" vertical="center" shrinkToFit="1"/>
    </xf>
    <xf numFmtId="4" fontId="14" fillId="0" borderId="6" xfId="0" applyNumberFormat="1" applyFont="1" applyBorder="1" applyAlignment="1">
      <alignment horizontal="center" vertical="center" shrinkToFit="1"/>
    </xf>
    <xf numFmtId="4" fontId="14" fillId="0" borderId="8" xfId="0" applyNumberFormat="1" applyFont="1" applyBorder="1" applyAlignment="1">
      <alignment horizontal="center" vertical="center" shrinkToFit="1"/>
    </xf>
    <xf numFmtId="4" fontId="14" fillId="0" borderId="9" xfId="0" applyNumberFormat="1" applyFont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shrinkToFit="1"/>
    </xf>
    <xf numFmtId="4" fontId="9" fillId="0" borderId="6" xfId="0" applyNumberFormat="1" applyFont="1" applyBorder="1" applyAlignment="1">
      <alignment horizontal="center" vertical="center" shrinkToFit="1"/>
    </xf>
    <xf numFmtId="4" fontId="9" fillId="0" borderId="3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shrinkToFit="1"/>
    </xf>
    <xf numFmtId="4" fontId="10" fillId="0" borderId="6" xfId="0" applyNumberFormat="1" applyFont="1" applyBorder="1" applyAlignment="1">
      <alignment horizontal="center" vertical="center" shrinkToFit="1"/>
    </xf>
    <xf numFmtId="4" fontId="10" fillId="0" borderId="3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4" fontId="10" fillId="3" borderId="6" xfId="0" applyNumberFormat="1" applyFont="1" applyFill="1" applyBorder="1" applyAlignment="1">
      <alignment horizontal="center" vertical="center" shrinkToFit="1"/>
    </xf>
    <xf numFmtId="4" fontId="14" fillId="4" borderId="6" xfId="1" applyNumberFormat="1" applyFont="1" applyFill="1" applyBorder="1" applyAlignment="1">
      <alignment horizontal="center" vertical="center" shrinkToFit="1"/>
    </xf>
    <xf numFmtId="4" fontId="9" fillId="4" borderId="6" xfId="0" applyNumberFormat="1" applyFont="1" applyFill="1" applyBorder="1" applyAlignment="1">
      <alignment horizontal="center" vertical="center" shrinkToFit="1"/>
    </xf>
    <xf numFmtId="4" fontId="14" fillId="4" borderId="6" xfId="0" applyNumberFormat="1" applyFont="1" applyFill="1" applyBorder="1" applyAlignment="1">
      <alignment horizontal="center" vertical="center" shrinkToFit="1"/>
    </xf>
    <xf numFmtId="4" fontId="9" fillId="4" borderId="2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9" fillId="4" borderId="3" xfId="0" applyNumberFormat="1" applyFont="1" applyFill="1" applyBorder="1" applyAlignment="1">
      <alignment horizontal="center" vertical="center" wrapText="1"/>
    </xf>
    <xf numFmtId="4" fontId="10" fillId="11" borderId="2" xfId="0" applyNumberFormat="1" applyFont="1" applyFill="1" applyBorder="1" applyAlignment="1">
      <alignment horizontal="center" vertical="center" shrinkToFit="1"/>
    </xf>
    <xf numFmtId="4" fontId="10" fillId="11" borderId="3" xfId="0" applyNumberFormat="1" applyFont="1" applyFill="1" applyBorder="1" applyAlignment="1">
      <alignment horizontal="center" vertical="center" shrinkToFit="1"/>
    </xf>
    <xf numFmtId="4" fontId="10" fillId="11" borderId="6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shrinkToFit="1"/>
    </xf>
    <xf numFmtId="4" fontId="0" fillId="4" borderId="3" xfId="0" applyNumberFormat="1" applyFill="1" applyBorder="1" applyAlignment="1">
      <alignment horizontal="center" vertical="center" shrinkToFit="1"/>
    </xf>
    <xf numFmtId="0" fontId="9" fillId="4" borderId="2" xfId="3" applyFont="1" applyFill="1" applyBorder="1" applyAlignment="1">
      <alignment horizontal="center" vertical="center" wrapText="1"/>
    </xf>
    <xf numFmtId="0" fontId="9" fillId="4" borderId="3" xfId="3" applyFont="1" applyFill="1" applyBorder="1" applyAlignment="1">
      <alignment horizontal="center" vertical="center" wrapText="1"/>
    </xf>
    <xf numFmtId="0" fontId="9" fillId="4" borderId="2" xfId="22" applyFont="1" applyFill="1" applyBorder="1" applyAlignment="1">
      <alignment horizontal="left" vertical="center" wrapText="1"/>
    </xf>
    <xf numFmtId="0" fontId="9" fillId="4" borderId="3" xfId="22" applyFont="1" applyFill="1" applyBorder="1" applyAlignment="1">
      <alignment horizontal="left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4" borderId="6" xfId="22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left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49" fontId="15" fillId="4" borderId="6" xfId="0" applyNumberFormat="1" applyFont="1" applyFill="1" applyBorder="1" applyAlignment="1">
      <alignment horizontal="left" vertical="center" wrapText="1"/>
    </xf>
    <xf numFmtId="49" fontId="15" fillId="4" borderId="3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</cellXfs>
  <cellStyles count="23">
    <cellStyle name="Excel Built-in Bad" xfId="20" xr:uid="{00000000-0005-0000-0000-000000000000}"/>
    <cellStyle name="Денежный 2" xfId="2" xr:uid="{00000000-0005-0000-0000-000001000000}"/>
    <cellStyle name="Обычный" xfId="0" builtinId="0"/>
    <cellStyle name="Обычный 2" xfId="3" xr:uid="{00000000-0005-0000-0000-000003000000}"/>
    <cellStyle name="Обычный 2 2" xfId="4" xr:uid="{00000000-0005-0000-0000-000004000000}"/>
    <cellStyle name="Обычный 2 3" xfId="5" xr:uid="{00000000-0005-0000-0000-000005000000}"/>
    <cellStyle name="Обычный 2 4" xfId="6" xr:uid="{00000000-0005-0000-0000-000006000000}"/>
    <cellStyle name="Обычный 2 5" xfId="7" xr:uid="{00000000-0005-0000-0000-000007000000}"/>
    <cellStyle name="Обычный 2 6" xfId="8" xr:uid="{00000000-0005-0000-0000-000008000000}"/>
    <cellStyle name="Обычный 3" xfId="9" xr:uid="{00000000-0005-0000-0000-000009000000}"/>
    <cellStyle name="Обычный 3 2" xfId="10" xr:uid="{00000000-0005-0000-0000-00000A000000}"/>
    <cellStyle name="Обычный 3 3" xfId="11" xr:uid="{00000000-0005-0000-0000-00000B000000}"/>
    <cellStyle name="Обычный 4" xfId="12" xr:uid="{00000000-0005-0000-0000-00000C000000}"/>
    <cellStyle name="Обычный 5" xfId="13" xr:uid="{00000000-0005-0000-0000-00000D000000}"/>
    <cellStyle name="Обычный 6" xfId="14" xr:uid="{00000000-0005-0000-0000-00000E000000}"/>
    <cellStyle name="Обычный 6 2 2 3" xfId="21" xr:uid="{00000000-0005-0000-0000-00000F000000}"/>
    <cellStyle name="Обычный 7" xfId="15" xr:uid="{00000000-0005-0000-0000-000010000000}"/>
    <cellStyle name="Обычный 8 12" xfId="22" xr:uid="{00000000-0005-0000-0000-000011000000}"/>
    <cellStyle name="Финансовый" xfId="1" builtinId="3"/>
    <cellStyle name="Финансовый 2" xfId="16" xr:uid="{00000000-0005-0000-0000-000013000000}"/>
    <cellStyle name="Финансовый 2 2" xfId="17" xr:uid="{00000000-0005-0000-0000-000014000000}"/>
    <cellStyle name="Финансовый 2 3" xfId="18" xr:uid="{00000000-0005-0000-0000-000015000000}"/>
    <cellStyle name="Финансовый 3" xfId="19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EA157A"/>
      <rgbColor rgb="FF00FF00"/>
      <rgbColor rgb="FF0000FF"/>
      <rgbColor rgb="FFFFFF00"/>
      <rgbColor rgb="FFFF00FF"/>
      <rgbColor rgb="FF00FFFF"/>
      <rgbColor rgb="FF9C0006"/>
      <rgbColor rgb="FF3F6D19"/>
      <rgbColor rgb="FF000080"/>
      <rgbColor rgb="FF808000"/>
      <rgbColor rgb="FF800080"/>
      <rgbColor rgb="FF008080"/>
      <rgbColor rgb="FFC0C0C0"/>
      <rgbColor rgb="FF738AC8"/>
      <rgbColor rgb="FF9999FF"/>
      <rgbColor rgb="FF993366"/>
      <rgbColor rgb="FFFFFFCC"/>
      <rgbColor rgb="FFD6ECFF"/>
      <rgbColor rgb="FF660066"/>
      <rgbColor rgb="FFFF8080"/>
      <rgbColor rgb="FF0066CC"/>
      <rgbColor rgb="FFD9DE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DDC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7FD13B"/>
      <rgbColor rgb="FFFEB80A"/>
      <rgbColor rgb="FFFF9900"/>
      <rgbColor rgb="FFFF6600"/>
      <rgbColor rgb="FF4E5B6F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6ECFF"/>
    <pageSetUpPr fitToPage="1"/>
  </sheetPr>
  <dimension ref="A1:AI22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X12" sqref="X12"/>
    </sheetView>
  </sheetViews>
  <sheetFormatPr defaultRowHeight="15" x14ac:dyDescent="0.25"/>
  <cols>
    <col min="1" max="1" width="13.7109375" style="1" customWidth="1"/>
    <col min="2" max="2" width="18.42578125" style="16" customWidth="1"/>
    <col min="3" max="3" width="15.85546875" style="16" customWidth="1"/>
    <col min="4" max="4" width="8.42578125" style="23" customWidth="1"/>
    <col min="5" max="5" width="10.5703125" style="17" customWidth="1"/>
    <col min="6" max="6" width="13.7109375" style="16" customWidth="1"/>
    <col min="7" max="7" width="11.7109375" style="16" customWidth="1"/>
    <col min="8" max="8" width="14.7109375" style="16" customWidth="1"/>
    <col min="9" max="10" width="11.85546875" style="16" customWidth="1"/>
    <col min="11" max="11" width="12.140625" style="16" customWidth="1"/>
    <col min="12" max="12" width="11.85546875" style="16" bestFit="1" customWidth="1"/>
    <col min="13" max="13" width="7.42578125" style="16" bestFit="1" customWidth="1"/>
    <col min="14" max="14" width="6.42578125" style="16" bestFit="1" customWidth="1"/>
    <col min="15" max="16" width="13.85546875" style="16" customWidth="1"/>
    <col min="17" max="17" width="14.5703125" style="16" customWidth="1"/>
    <col min="18" max="19" width="11.7109375" style="25" customWidth="1"/>
    <col min="20" max="21" width="12.7109375" style="16" customWidth="1"/>
    <col min="22" max="22" width="11.85546875" style="16" bestFit="1" customWidth="1"/>
    <col min="23" max="23" width="7.42578125" style="16" bestFit="1" customWidth="1"/>
    <col min="24" max="24" width="6.42578125" style="16" bestFit="1" customWidth="1"/>
    <col min="25" max="25" width="13.7109375" style="20" bestFit="1" customWidth="1"/>
    <col min="26" max="26" width="12.140625" style="20" bestFit="1" customWidth="1"/>
    <col min="27" max="27" width="15" style="16" customWidth="1"/>
    <col min="28" max="28" width="11.140625" style="16" bestFit="1" customWidth="1"/>
    <col min="29" max="29" width="11.7109375" style="16" bestFit="1" customWidth="1"/>
    <col min="30" max="30" width="13.28515625" style="16" customWidth="1"/>
    <col min="31" max="31" width="13.28515625" style="16" hidden="1" customWidth="1"/>
    <col min="32" max="34" width="12.7109375" style="16" hidden="1" customWidth="1"/>
    <col min="35" max="35" width="11.85546875" style="16" hidden="1" customWidth="1"/>
    <col min="36" max="1025" width="8.85546875" style="16" customWidth="1"/>
    <col min="1026" max="16384" width="9.140625" style="16"/>
  </cols>
  <sheetData>
    <row r="1" spans="1:35" s="58" customFormat="1" ht="32.1" customHeight="1" x14ac:dyDescent="0.25">
      <c r="A1" s="229" t="s">
        <v>211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</row>
    <row r="2" spans="1:35" ht="20.2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5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5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5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5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 t="s">
        <v>32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  <c r="AA7" s="59">
        <v>27</v>
      </c>
      <c r="AB7" s="59">
        <v>28</v>
      </c>
      <c r="AC7" s="59">
        <v>29</v>
      </c>
      <c r="AD7" s="59">
        <v>30</v>
      </c>
      <c r="AE7" s="59">
        <v>31</v>
      </c>
      <c r="AF7" s="59">
        <v>32</v>
      </c>
      <c r="AG7" s="59">
        <v>33</v>
      </c>
      <c r="AH7" s="59">
        <v>34</v>
      </c>
      <c r="AI7" s="21">
        <v>35</v>
      </c>
    </row>
    <row r="8" spans="1:35" ht="43.5" customHeight="1" x14ac:dyDescent="0.25">
      <c r="A8" s="64">
        <v>706</v>
      </c>
      <c r="B8" s="146" t="s">
        <v>63</v>
      </c>
      <c r="C8" s="33" t="s">
        <v>187</v>
      </c>
      <c r="D8" s="34">
        <v>1</v>
      </c>
      <c r="E8" s="126" t="s">
        <v>65</v>
      </c>
      <c r="F8" s="36">
        <v>160</v>
      </c>
      <c r="G8" s="36">
        <v>160</v>
      </c>
      <c r="H8" s="12">
        <f>(G8-F8)/F8*100</f>
        <v>0</v>
      </c>
      <c r="I8" s="36">
        <v>0</v>
      </c>
      <c r="J8" s="36">
        <v>0</v>
      </c>
      <c r="K8" s="36">
        <v>160</v>
      </c>
      <c r="L8" s="39">
        <f>K8/G8*100</f>
        <v>100</v>
      </c>
      <c r="M8" s="36">
        <v>0</v>
      </c>
      <c r="N8" s="36">
        <v>0</v>
      </c>
      <c r="O8" s="137">
        <v>9775000</v>
      </c>
      <c r="P8" s="137">
        <v>10040000</v>
      </c>
      <c r="Q8" s="138">
        <f>(P8-O8)/O8*100</f>
        <v>2.710997442455243</v>
      </c>
      <c r="R8" s="36">
        <v>0</v>
      </c>
      <c r="S8" s="36">
        <v>0</v>
      </c>
      <c r="T8" s="137">
        <v>9630536.4499999993</v>
      </c>
      <c r="U8" s="137">
        <v>9626831.4499999993</v>
      </c>
      <c r="V8" s="137">
        <f>U8/P8*100</f>
        <v>95.884775398406362</v>
      </c>
      <c r="W8" s="36">
        <v>0</v>
      </c>
      <c r="X8" s="36">
        <v>0</v>
      </c>
      <c r="Y8" s="147">
        <f>O8/F8</f>
        <v>61093.75</v>
      </c>
      <c r="Z8" s="147">
        <f>P8/G8</f>
        <v>62750</v>
      </c>
      <c r="AA8" s="141">
        <f>(Z8-Y8)/Y8*100</f>
        <v>2.710997442455243</v>
      </c>
      <c r="AB8" s="36">
        <v>0</v>
      </c>
      <c r="AC8" s="36">
        <v>0</v>
      </c>
      <c r="AD8" s="142">
        <f>T8-U8</f>
        <v>3705</v>
      </c>
      <c r="AE8" s="40">
        <v>100</v>
      </c>
      <c r="AF8" s="36" t="s">
        <v>65</v>
      </c>
      <c r="AG8" s="36">
        <v>160</v>
      </c>
      <c r="AH8" s="36">
        <v>160</v>
      </c>
      <c r="AI8" s="38">
        <f>AH8/AG8*100</f>
        <v>100</v>
      </c>
    </row>
    <row r="9" spans="1:35" s="22" customFormat="1" ht="14.25" x14ac:dyDescent="0.25">
      <c r="A9" s="7"/>
      <c r="B9" s="13" t="s">
        <v>33</v>
      </c>
      <c r="C9" s="8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45">
        <f>O8</f>
        <v>9775000</v>
      </c>
      <c r="P9" s="145">
        <f>P8</f>
        <v>10040000</v>
      </c>
      <c r="Q9" s="145">
        <f>(P9-O9)/O9*100</f>
        <v>2.710997442455243</v>
      </c>
      <c r="R9" s="10"/>
      <c r="S9" s="10"/>
      <c r="T9" s="145">
        <f t="shared" ref="T9:U9" si="0">T8</f>
        <v>9630536.4499999993</v>
      </c>
      <c r="U9" s="145">
        <f t="shared" si="0"/>
        <v>9626831.4499999993</v>
      </c>
      <c r="V9" s="145">
        <f>U9/P9*100</f>
        <v>95.884775398406362</v>
      </c>
      <c r="W9" s="10"/>
      <c r="X9" s="10"/>
      <c r="Y9" s="10"/>
      <c r="Z9" s="10"/>
      <c r="AA9" s="11"/>
      <c r="AB9" s="10"/>
      <c r="AC9" s="10"/>
      <c r="AD9" s="145">
        <f>AD8</f>
        <v>3705</v>
      </c>
      <c r="AE9" s="49"/>
      <c r="AF9" s="122"/>
      <c r="AG9" s="123"/>
      <c r="AH9" s="122"/>
      <c r="AI9" s="124"/>
    </row>
    <row r="10" spans="1:35" s="22" customFormat="1" ht="14.25" x14ac:dyDescent="0.25">
      <c r="A10" s="7"/>
      <c r="B10" s="13" t="s">
        <v>34</v>
      </c>
      <c r="C10" s="10"/>
      <c r="D10" s="15"/>
      <c r="E10" s="7"/>
      <c r="F10" s="50"/>
      <c r="G10" s="50"/>
      <c r="H10" s="14"/>
      <c r="I10" s="50"/>
      <c r="J10" s="50"/>
      <c r="K10" s="50"/>
      <c r="L10" s="11"/>
      <c r="M10" s="50"/>
      <c r="N10" s="50"/>
      <c r="O10" s="140">
        <f>O9</f>
        <v>9775000</v>
      </c>
      <c r="P10" s="140">
        <f>P9</f>
        <v>10040000</v>
      </c>
      <c r="Q10" s="139">
        <f>(P10-O10)/O10*100</f>
        <v>2.710997442455243</v>
      </c>
      <c r="R10" s="46"/>
      <c r="S10" s="46"/>
      <c r="T10" s="140">
        <f>T9</f>
        <v>9630536.4499999993</v>
      </c>
      <c r="U10" s="140">
        <f>U9</f>
        <v>9626831.4499999993</v>
      </c>
      <c r="V10" s="145">
        <f>U10/P10*100</f>
        <v>95.884775398406362</v>
      </c>
      <c r="W10" s="46"/>
      <c r="X10" s="46"/>
      <c r="Y10" s="45"/>
      <c r="Z10" s="45"/>
      <c r="AA10" s="11"/>
      <c r="AB10" s="46"/>
      <c r="AC10" s="46"/>
      <c r="AD10" s="140">
        <f t="shared" ref="AD10" si="1">AD9</f>
        <v>3705</v>
      </c>
      <c r="AE10" s="45"/>
      <c r="AF10" s="47"/>
      <c r="AG10" s="47"/>
      <c r="AH10" s="47"/>
      <c r="AI10" s="124"/>
    </row>
    <row r="11" spans="1:35" x14ac:dyDescent="0.25">
      <c r="A11" s="51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24"/>
      <c r="S11" s="24"/>
      <c r="T11" s="19"/>
      <c r="U11" s="19"/>
      <c r="V11" s="19"/>
      <c r="W11" s="19"/>
      <c r="X11" s="19"/>
      <c r="Y11" s="18"/>
      <c r="Z11" s="18"/>
      <c r="AA11" s="19"/>
      <c r="AB11" s="19"/>
      <c r="AC11" s="19"/>
      <c r="AD11" s="19"/>
      <c r="AE11" s="19"/>
      <c r="AF11" s="19"/>
    </row>
    <row r="12" spans="1:35" x14ac:dyDescent="0.25">
      <c r="A12" s="5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4"/>
      <c r="S12" s="24"/>
      <c r="T12" s="19"/>
      <c r="U12" s="19"/>
      <c r="V12" s="19"/>
      <c r="W12" s="19"/>
      <c r="X12" s="19"/>
      <c r="Y12" s="18"/>
      <c r="Z12" s="18"/>
      <c r="AA12" s="19"/>
      <c r="AB12" s="19"/>
      <c r="AC12" s="19"/>
      <c r="AD12" s="19"/>
      <c r="AE12" s="19"/>
      <c r="AF12" s="19"/>
    </row>
    <row r="13" spans="1:35" x14ac:dyDescent="0.25">
      <c r="A13" s="5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x14ac:dyDescent="0.25">
      <c r="A14" s="5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x14ac:dyDescent="0.25">
      <c r="A15" s="5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s="175" customFormat="1" ht="36" customHeight="1" x14ac:dyDescent="0.25">
      <c r="A16" s="235" t="s">
        <v>217</v>
      </c>
      <c r="B16" s="235"/>
      <c r="C16" s="235"/>
      <c r="D16" s="236"/>
      <c r="E16" s="236"/>
      <c r="G16" s="237" t="s">
        <v>218</v>
      </c>
      <c r="H16" s="237"/>
      <c r="I16" s="173"/>
      <c r="J16" s="173"/>
      <c r="K16" s="173"/>
      <c r="L16" s="173"/>
      <c r="M16" s="173"/>
      <c r="N16" s="173"/>
      <c r="O16" s="173"/>
      <c r="P16" s="173"/>
      <c r="Q16" s="173"/>
      <c r="R16" s="174"/>
      <c r="W16" s="173"/>
      <c r="X16" s="173"/>
      <c r="Y16" s="176"/>
      <c r="Z16" s="176"/>
      <c r="AA16" s="173"/>
      <c r="AB16" s="173"/>
      <c r="AC16" s="173"/>
      <c r="AD16" s="173"/>
      <c r="AE16" s="173"/>
      <c r="AF16" s="173"/>
    </row>
    <row r="17" spans="1:32" x14ac:dyDescent="0.25">
      <c r="D17" s="238" t="s">
        <v>49</v>
      </c>
      <c r="E17" s="238"/>
      <c r="F17" s="19"/>
      <c r="G17" s="239" t="s">
        <v>50</v>
      </c>
      <c r="H17" s="23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16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x14ac:dyDescent="0.25">
      <c r="A18" s="51"/>
    </row>
    <row r="19" spans="1:32" x14ac:dyDescent="0.25">
      <c r="A19" s="234" t="s">
        <v>219</v>
      </c>
      <c r="B19" s="234"/>
      <c r="C19" s="234"/>
      <c r="D19" s="234"/>
      <c r="E19" s="234"/>
      <c r="F19" s="234"/>
    </row>
    <row r="20" spans="1:32" x14ac:dyDescent="0.25">
      <c r="A20" s="127"/>
      <c r="B20" s="127"/>
      <c r="C20" s="127"/>
      <c r="D20" s="128"/>
      <c r="E20" s="128"/>
      <c r="F20" s="128"/>
    </row>
    <row r="21" spans="1:32" x14ac:dyDescent="0.25">
      <c r="A21" s="234" t="s">
        <v>195</v>
      </c>
      <c r="B21" s="234"/>
      <c r="C21" s="234"/>
      <c r="D21" s="234"/>
      <c r="E21" s="234"/>
      <c r="F21" s="128"/>
    </row>
    <row r="22" spans="1:32" x14ac:dyDescent="0.25">
      <c r="A22" s="51"/>
    </row>
  </sheetData>
  <mergeCells count="39">
    <mergeCell ref="A19:F19"/>
    <mergeCell ref="A21:E21"/>
    <mergeCell ref="A16:C16"/>
    <mergeCell ref="D16:E16"/>
    <mergeCell ref="G16:H16"/>
    <mergeCell ref="D17:E17"/>
    <mergeCell ref="G17:H17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85039370078741" right="0.19685039370078741" top="0.94488188976377963" bottom="0.15748031496062992" header="0.31496062992125984" footer="0.51181102362204722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FD13B"/>
    <pageSetUpPr fitToPage="1"/>
  </sheetPr>
  <dimension ref="A1:AI26"/>
  <sheetViews>
    <sheetView view="pageBreakPreview" zoomScale="70" zoomScaleNormal="70" zoomScaleSheetLayoutView="70" zoomScalePageLayoutView="85" workbookViewId="0">
      <pane xSplit="2" ySplit="7" topLeftCell="D8" activePane="bottomRight" state="frozen"/>
      <selection pane="topRight" activeCell="C1" sqref="C1"/>
      <selection pane="bottomLeft" activeCell="A7" sqref="A7"/>
      <selection pane="bottomRight" activeCell="L12" sqref="L12"/>
    </sheetView>
  </sheetViews>
  <sheetFormatPr defaultRowHeight="15" x14ac:dyDescent="0.25"/>
  <cols>
    <col min="1" max="1" width="14" style="1" customWidth="1"/>
    <col min="2" max="2" width="24" style="16" customWidth="1"/>
    <col min="3" max="3" width="16.7109375" style="16" customWidth="1"/>
    <col min="4" max="4" width="9.5703125" style="23" customWidth="1"/>
    <col min="5" max="5" width="10.85546875" style="17" customWidth="1"/>
    <col min="6" max="6" width="13.7109375" style="16" customWidth="1"/>
    <col min="7" max="7" width="14.28515625" style="16" customWidth="1"/>
    <col min="8" max="8" width="16.42578125" style="16" customWidth="1"/>
    <col min="9" max="10" width="12.28515625" style="16" customWidth="1"/>
    <col min="11" max="11" width="13.85546875" style="16" customWidth="1"/>
    <col min="12" max="12" width="12.28515625" style="16" customWidth="1"/>
    <col min="13" max="14" width="7.42578125" style="16" customWidth="1"/>
    <col min="15" max="16" width="12.7109375" style="16" customWidth="1"/>
    <col min="17" max="17" width="15.140625" style="16" customWidth="1"/>
    <col min="18" max="19" width="11.85546875" style="25" customWidth="1"/>
    <col min="20" max="20" width="12.5703125" style="16" customWidth="1"/>
    <col min="21" max="21" width="12.7109375" style="16" customWidth="1"/>
    <col min="22" max="22" width="11.7109375" style="16" customWidth="1"/>
    <col min="23" max="24" width="6.85546875" style="16" customWidth="1"/>
    <col min="25" max="25" width="13.5703125" style="20" customWidth="1"/>
    <col min="26" max="26" width="12" style="20" customWidth="1"/>
    <col min="27" max="27" width="15" style="16" customWidth="1"/>
    <col min="28" max="29" width="11.7109375" style="16" customWidth="1"/>
    <col min="30" max="30" width="13.140625" style="16" customWidth="1"/>
    <col min="31" max="31" width="13.7109375" style="16" hidden="1" customWidth="1"/>
    <col min="32" max="32" width="23" style="16" hidden="1" customWidth="1"/>
    <col min="33" max="34" width="11.85546875" style="16" hidden="1" customWidth="1"/>
    <col min="35" max="35" width="11.5703125" style="16" hidden="1" customWidth="1"/>
    <col min="36" max="1025" width="8.85546875" style="16" customWidth="1"/>
    <col min="1026" max="16384" width="9.140625" style="16"/>
  </cols>
  <sheetData>
    <row r="1" spans="1:35" s="58" customFormat="1" ht="32.1" customHeight="1" x14ac:dyDescent="0.25">
      <c r="A1" s="229" t="s">
        <v>212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</row>
    <row r="2" spans="1:35" ht="20.2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5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5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5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5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  <c r="AA7" s="59">
        <v>27</v>
      </c>
      <c r="AB7" s="59">
        <v>28</v>
      </c>
      <c r="AC7" s="59">
        <v>29</v>
      </c>
      <c r="AD7" s="59">
        <v>30</v>
      </c>
      <c r="AE7" s="59">
        <v>31</v>
      </c>
      <c r="AF7" s="59">
        <v>32</v>
      </c>
      <c r="AG7" s="59">
        <v>33</v>
      </c>
      <c r="AH7" s="59">
        <v>34</v>
      </c>
      <c r="AI7" s="21">
        <v>35</v>
      </c>
    </row>
    <row r="8" spans="1:35" s="37" customFormat="1" ht="33.75" customHeight="1" x14ac:dyDescent="0.25">
      <c r="A8" s="257" t="s">
        <v>42</v>
      </c>
      <c r="B8" s="252" t="s">
        <v>70</v>
      </c>
      <c r="C8" s="33" t="s">
        <v>172</v>
      </c>
      <c r="D8" s="34">
        <v>1</v>
      </c>
      <c r="E8" s="125" t="s">
        <v>76</v>
      </c>
      <c r="F8" s="36">
        <v>727.89499999999998</v>
      </c>
      <c r="G8" s="36">
        <v>727.89499999999998</v>
      </c>
      <c r="H8" s="12">
        <f>(G8-F8)/F8*100</f>
        <v>0</v>
      </c>
      <c r="I8" s="36">
        <v>0</v>
      </c>
      <c r="J8" s="36">
        <v>0</v>
      </c>
      <c r="K8" s="36">
        <v>727.89499999999998</v>
      </c>
      <c r="L8" s="39">
        <f>K8/G8*100</f>
        <v>100</v>
      </c>
      <c r="M8" s="36">
        <v>0</v>
      </c>
      <c r="N8" s="36">
        <v>0</v>
      </c>
      <c r="O8" s="248">
        <v>10275000</v>
      </c>
      <c r="P8" s="248">
        <v>10392000</v>
      </c>
      <c r="Q8" s="250">
        <f>(P8-O8)/O8*100</f>
        <v>1.1386861313868613</v>
      </c>
      <c r="R8" s="242">
        <v>1</v>
      </c>
      <c r="S8" s="242">
        <v>0</v>
      </c>
      <c r="T8" s="248">
        <v>10213039.85</v>
      </c>
      <c r="U8" s="248">
        <v>10197026.77</v>
      </c>
      <c r="V8" s="248">
        <f>U8/P8*100</f>
        <v>98.123814183987676</v>
      </c>
      <c r="W8" s="242">
        <v>0</v>
      </c>
      <c r="X8" s="242">
        <v>0</v>
      </c>
      <c r="Y8" s="244">
        <f>O8/(F8+F9)</f>
        <v>3851.3509714587717</v>
      </c>
      <c r="Z8" s="244">
        <f>P8/(G8+G9)</f>
        <v>4798.0165243467482</v>
      </c>
      <c r="AA8" s="246">
        <f>(Z8-Y8)/Y8*100</f>
        <v>24.58009046444835</v>
      </c>
      <c r="AB8" s="242">
        <v>0</v>
      </c>
      <c r="AC8" s="242">
        <v>0</v>
      </c>
      <c r="AD8" s="240">
        <f>T8-U8</f>
        <v>16013.080000000075</v>
      </c>
      <c r="AE8" s="40"/>
      <c r="AF8" s="36"/>
      <c r="AG8" s="36"/>
      <c r="AH8" s="36"/>
      <c r="AI8" s="38" t="e">
        <f>AH8/AG8*100</f>
        <v>#DIV/0!</v>
      </c>
    </row>
    <row r="9" spans="1:35" s="37" customFormat="1" ht="33.75" customHeight="1" x14ac:dyDescent="0.25">
      <c r="A9" s="258"/>
      <c r="B9" s="253"/>
      <c r="C9" s="33" t="s">
        <v>172</v>
      </c>
      <c r="D9" s="34">
        <v>1</v>
      </c>
      <c r="E9" s="125" t="s">
        <v>68</v>
      </c>
      <c r="F9" s="36">
        <v>1940</v>
      </c>
      <c r="G9" s="36">
        <v>1438</v>
      </c>
      <c r="H9" s="12">
        <f>(G9-F9)/F9*100</f>
        <v>-25.876288659793818</v>
      </c>
      <c r="I9" s="36">
        <v>0</v>
      </c>
      <c r="J9" s="36">
        <v>1</v>
      </c>
      <c r="K9" s="36">
        <v>1438</v>
      </c>
      <c r="L9" s="39">
        <f>K9/G9*100</f>
        <v>100</v>
      </c>
      <c r="M9" s="36">
        <v>0</v>
      </c>
      <c r="N9" s="36">
        <v>0</v>
      </c>
      <c r="O9" s="249"/>
      <c r="P9" s="249"/>
      <c r="Q9" s="251"/>
      <c r="R9" s="243"/>
      <c r="S9" s="243"/>
      <c r="T9" s="249"/>
      <c r="U9" s="249"/>
      <c r="V9" s="249"/>
      <c r="W9" s="243"/>
      <c r="X9" s="243"/>
      <c r="Y9" s="245"/>
      <c r="Z9" s="245"/>
      <c r="AA9" s="247"/>
      <c r="AB9" s="243"/>
      <c r="AC9" s="243"/>
      <c r="AD9" s="241"/>
      <c r="AE9" s="40"/>
      <c r="AF9" s="36"/>
      <c r="AG9" s="36">
        <v>1650</v>
      </c>
      <c r="AH9" s="36">
        <v>1947</v>
      </c>
      <c r="AI9" s="38">
        <f>AH9/AG9*100</f>
        <v>118</v>
      </c>
    </row>
    <row r="10" spans="1:35" s="37" customFormat="1" ht="58.5" customHeight="1" x14ac:dyDescent="0.25">
      <c r="A10" s="258"/>
      <c r="B10" s="161" t="s">
        <v>74</v>
      </c>
      <c r="C10" s="162" t="s">
        <v>172</v>
      </c>
      <c r="D10" s="163">
        <v>1</v>
      </c>
      <c r="E10" s="35" t="s">
        <v>76</v>
      </c>
      <c r="F10" s="164">
        <v>43965</v>
      </c>
      <c r="G10" s="164">
        <v>46352</v>
      </c>
      <c r="H10" s="165">
        <f>(G10-F10)/F10*100</f>
        <v>5.4293187762993291</v>
      </c>
      <c r="I10" s="166">
        <v>1</v>
      </c>
      <c r="J10" s="166">
        <v>0</v>
      </c>
      <c r="K10" s="166">
        <v>44393.36</v>
      </c>
      <c r="L10" s="167">
        <f>K10/G10*100</f>
        <v>95.774421815671388</v>
      </c>
      <c r="M10" s="166">
        <v>0</v>
      </c>
      <c r="N10" s="166">
        <v>0</v>
      </c>
      <c r="O10" s="168">
        <v>26158000</v>
      </c>
      <c r="P10" s="168">
        <v>28198587.550000001</v>
      </c>
      <c r="Q10" s="169">
        <f t="shared" ref="Q10" si="0">(P10-O10)/O10*100</f>
        <v>7.8010075311568183</v>
      </c>
      <c r="R10" s="166">
        <v>0</v>
      </c>
      <c r="S10" s="166">
        <v>0</v>
      </c>
      <c r="T10" s="170">
        <v>26702378.940000001</v>
      </c>
      <c r="U10" s="168">
        <v>26702378.940000001</v>
      </c>
      <c r="V10" s="168">
        <f>U10/P10*100</f>
        <v>94.694029949737683</v>
      </c>
      <c r="W10" s="166">
        <v>0</v>
      </c>
      <c r="X10" s="166">
        <v>0</v>
      </c>
      <c r="Y10" s="147">
        <f>O10/F10</f>
        <v>594.97327419538271</v>
      </c>
      <c r="Z10" s="147">
        <f>P10/G10</f>
        <v>608.35751531756989</v>
      </c>
      <c r="AA10" s="171">
        <f t="shared" ref="AA10" si="1">(Z10-Y10)/Y10*100</f>
        <v>2.2495533333471949</v>
      </c>
      <c r="AB10" s="166">
        <v>0</v>
      </c>
      <c r="AC10" s="166">
        <v>1</v>
      </c>
      <c r="AD10" s="172">
        <f>T10-U10</f>
        <v>0</v>
      </c>
      <c r="AE10" s="263" t="s">
        <v>179</v>
      </c>
      <c r="AF10" s="242" t="s">
        <v>180</v>
      </c>
      <c r="AG10" s="242">
        <v>100</v>
      </c>
      <c r="AH10" s="242">
        <v>100</v>
      </c>
      <c r="AI10" s="266">
        <f t="shared" ref="AI10" si="2">AH10/AG10*100</f>
        <v>100</v>
      </c>
    </row>
    <row r="11" spans="1:35" s="37" customFormat="1" ht="58.5" customHeight="1" x14ac:dyDescent="0.25">
      <c r="A11" s="258"/>
      <c r="B11" s="254" t="s">
        <v>77</v>
      </c>
      <c r="C11" s="260" t="s">
        <v>172</v>
      </c>
      <c r="D11" s="279">
        <v>1</v>
      </c>
      <c r="E11" s="35" t="s">
        <v>167</v>
      </c>
      <c r="F11" s="166">
        <v>9</v>
      </c>
      <c r="G11" s="164">
        <v>11</v>
      </c>
      <c r="H11" s="165">
        <f>(K11-F11)/F11*100</f>
        <v>22.222222222222221</v>
      </c>
      <c r="I11" s="166">
        <v>1</v>
      </c>
      <c r="J11" s="166">
        <v>0</v>
      </c>
      <c r="K11" s="166">
        <v>11</v>
      </c>
      <c r="L11" s="167">
        <f>K11/G11*100</f>
        <v>100</v>
      </c>
      <c r="M11" s="166">
        <v>0</v>
      </c>
      <c r="N11" s="166">
        <v>0</v>
      </c>
      <c r="O11" s="269">
        <v>3800000</v>
      </c>
      <c r="P11" s="269">
        <v>6381412.4500000002</v>
      </c>
      <c r="Q11" s="244">
        <f>(P11-O11)/O11*100</f>
        <v>67.931906578947377</v>
      </c>
      <c r="R11" s="282">
        <v>1</v>
      </c>
      <c r="S11" s="282">
        <v>0</v>
      </c>
      <c r="T11" s="269">
        <v>6381412.4500000002</v>
      </c>
      <c r="U11" s="269">
        <v>6381412.4500000002</v>
      </c>
      <c r="V11" s="269">
        <f>U11/P11*100</f>
        <v>100</v>
      </c>
      <c r="W11" s="282">
        <v>1</v>
      </c>
      <c r="X11" s="282">
        <v>0</v>
      </c>
      <c r="Y11" s="244">
        <f>O11/(F11+F12+F13)</f>
        <v>799.83161439696903</v>
      </c>
      <c r="Z11" s="244">
        <f>P11/(G11+G12+G13)</f>
        <v>1342.6072901325479</v>
      </c>
      <c r="AA11" s="285">
        <f>(Z11-Y11)/Y11*100</f>
        <v>67.861243037361447</v>
      </c>
      <c r="AB11" s="282">
        <v>1</v>
      </c>
      <c r="AC11" s="282">
        <v>0</v>
      </c>
      <c r="AD11" s="276">
        <f>T11-U11</f>
        <v>0</v>
      </c>
      <c r="AE11" s="264"/>
      <c r="AF11" s="275"/>
      <c r="AG11" s="275"/>
      <c r="AH11" s="275"/>
      <c r="AI11" s="267"/>
    </row>
    <row r="12" spans="1:35" s="37" customFormat="1" ht="58.5" customHeight="1" x14ac:dyDescent="0.25">
      <c r="A12" s="258"/>
      <c r="B12" s="255"/>
      <c r="C12" s="261"/>
      <c r="D12" s="280"/>
      <c r="E12" s="35" t="s">
        <v>167</v>
      </c>
      <c r="F12" s="166">
        <v>70</v>
      </c>
      <c r="G12" s="166">
        <v>70</v>
      </c>
      <c r="H12" s="165">
        <f>(G12-F12)/F12*100</f>
        <v>0</v>
      </c>
      <c r="I12" s="166">
        <v>0</v>
      </c>
      <c r="J12" s="166">
        <v>0</v>
      </c>
      <c r="K12" s="166">
        <v>42</v>
      </c>
      <c r="L12" s="167">
        <f t="shared" ref="L12:L13" si="3">K12/G12*100</f>
        <v>60</v>
      </c>
      <c r="M12" s="166">
        <v>0</v>
      </c>
      <c r="N12" s="166">
        <v>0</v>
      </c>
      <c r="O12" s="270"/>
      <c r="P12" s="270"/>
      <c r="Q12" s="272"/>
      <c r="R12" s="283"/>
      <c r="S12" s="283"/>
      <c r="T12" s="270"/>
      <c r="U12" s="270"/>
      <c r="V12" s="270"/>
      <c r="W12" s="283"/>
      <c r="X12" s="283"/>
      <c r="Y12" s="272"/>
      <c r="Z12" s="273"/>
      <c r="AA12" s="286"/>
      <c r="AB12" s="283"/>
      <c r="AC12" s="283"/>
      <c r="AD12" s="277"/>
      <c r="AE12" s="264"/>
      <c r="AF12" s="275"/>
      <c r="AG12" s="275"/>
      <c r="AH12" s="275"/>
      <c r="AI12" s="267"/>
    </row>
    <row r="13" spans="1:35" s="37" customFormat="1" ht="58.5" customHeight="1" x14ac:dyDescent="0.25">
      <c r="A13" s="259"/>
      <c r="B13" s="256"/>
      <c r="C13" s="262"/>
      <c r="D13" s="281"/>
      <c r="E13" s="35" t="s">
        <v>168</v>
      </c>
      <c r="F13" s="166">
        <v>4672</v>
      </c>
      <c r="G13" s="166">
        <v>4672</v>
      </c>
      <c r="H13" s="165">
        <f t="shared" ref="H13" si="4">(G13-F13)/F13*100</f>
        <v>0</v>
      </c>
      <c r="I13" s="166">
        <v>0</v>
      </c>
      <c r="J13" s="166">
        <v>0</v>
      </c>
      <c r="K13" s="166">
        <v>6073.6</v>
      </c>
      <c r="L13" s="167">
        <f t="shared" si="3"/>
        <v>130</v>
      </c>
      <c r="M13" s="166">
        <v>0</v>
      </c>
      <c r="N13" s="166">
        <v>0</v>
      </c>
      <c r="O13" s="271"/>
      <c r="P13" s="271"/>
      <c r="Q13" s="245"/>
      <c r="R13" s="284"/>
      <c r="S13" s="284"/>
      <c r="T13" s="271"/>
      <c r="U13" s="271"/>
      <c r="V13" s="271"/>
      <c r="W13" s="284"/>
      <c r="X13" s="284"/>
      <c r="Y13" s="245"/>
      <c r="Z13" s="274"/>
      <c r="AA13" s="287"/>
      <c r="AB13" s="284"/>
      <c r="AC13" s="284"/>
      <c r="AD13" s="278"/>
      <c r="AE13" s="265"/>
      <c r="AF13" s="243"/>
      <c r="AG13" s="243"/>
      <c r="AH13" s="243"/>
      <c r="AI13" s="268"/>
    </row>
    <row r="14" spans="1:35" s="132" customFormat="1" x14ac:dyDescent="0.25">
      <c r="A14" s="26"/>
      <c r="B14" s="27" t="s">
        <v>33</v>
      </c>
      <c r="C14" s="28"/>
      <c r="D14" s="29"/>
      <c r="E14" s="30"/>
      <c r="F14" s="30"/>
      <c r="G14" s="30"/>
      <c r="H14" s="42"/>
      <c r="I14" s="30"/>
      <c r="J14" s="30"/>
      <c r="K14" s="46"/>
      <c r="L14" s="42"/>
      <c r="M14" s="30"/>
      <c r="N14" s="30"/>
      <c r="O14" s="139">
        <f>SUM(O8:O13)</f>
        <v>40233000</v>
      </c>
      <c r="P14" s="139">
        <f>SUM(P8:P13)</f>
        <v>44972000</v>
      </c>
      <c r="Q14" s="139">
        <f t="shared" ref="Q14:Q15" si="5">(P14-O14)/O14*100</f>
        <v>11.778887977530882</v>
      </c>
      <c r="R14" s="30"/>
      <c r="S14" s="30"/>
      <c r="T14" s="139">
        <f>SUM(T8:T13)</f>
        <v>43296831.240000002</v>
      </c>
      <c r="U14" s="139">
        <f>SUM(U8:U13)</f>
        <v>43280818.160000004</v>
      </c>
      <c r="V14" s="140">
        <f>U14/P14*100</f>
        <v>96.239478253135289</v>
      </c>
      <c r="W14" s="30"/>
      <c r="X14" s="30"/>
      <c r="Y14" s="139"/>
      <c r="Z14" s="139"/>
      <c r="AA14" s="141"/>
      <c r="AB14" s="30"/>
      <c r="AC14" s="30"/>
      <c r="AD14" s="139">
        <f>SUM(AD8:AD13)</f>
        <v>16013.080000000075</v>
      </c>
      <c r="AE14" s="43"/>
      <c r="AF14" s="55"/>
      <c r="AG14" s="31"/>
      <c r="AH14" s="55"/>
      <c r="AI14" s="38"/>
    </row>
    <row r="15" spans="1:35" s="132" customFormat="1" x14ac:dyDescent="0.25">
      <c r="A15" s="26"/>
      <c r="B15" s="27" t="s">
        <v>34</v>
      </c>
      <c r="C15" s="30"/>
      <c r="D15" s="30"/>
      <c r="E15" s="30"/>
      <c r="F15" s="44"/>
      <c r="G15" s="44"/>
      <c r="H15" s="44"/>
      <c r="I15" s="44"/>
      <c r="J15" s="44"/>
      <c r="K15" s="44"/>
      <c r="L15" s="44"/>
      <c r="M15" s="44"/>
      <c r="N15" s="44"/>
      <c r="O15" s="140">
        <f>O14</f>
        <v>40233000</v>
      </c>
      <c r="P15" s="140">
        <f>P14</f>
        <v>44972000</v>
      </c>
      <c r="Q15" s="139">
        <f t="shared" si="5"/>
        <v>11.778887977530882</v>
      </c>
      <c r="R15" s="46"/>
      <c r="S15" s="46"/>
      <c r="T15" s="140">
        <f>T14</f>
        <v>43296831.240000002</v>
      </c>
      <c r="U15" s="140">
        <f>U14</f>
        <v>43280818.160000004</v>
      </c>
      <c r="V15" s="140" t="b">
        <f>U15=T15/P15*100</f>
        <v>0</v>
      </c>
      <c r="W15" s="46"/>
      <c r="X15" s="46"/>
      <c r="Y15" s="140"/>
      <c r="Z15" s="140"/>
      <c r="AA15" s="141"/>
      <c r="AB15" s="46"/>
      <c r="AC15" s="46"/>
      <c r="AD15" s="140">
        <f t="shared" ref="AD15" si="6">AD14</f>
        <v>16013.080000000075</v>
      </c>
      <c r="AE15" s="45"/>
      <c r="AF15" s="47"/>
      <c r="AG15" s="47"/>
      <c r="AH15" s="47"/>
      <c r="AI15" s="38"/>
    </row>
    <row r="16" spans="1:35" x14ac:dyDescent="0.25">
      <c r="A16" s="5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x14ac:dyDescent="0.25">
      <c r="A17" s="5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24"/>
      <c r="T17" s="19"/>
      <c r="U17" s="19"/>
      <c r="V17" s="19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x14ac:dyDescent="0.25">
      <c r="A18" s="5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24"/>
      <c r="T18" s="19"/>
      <c r="U18" s="19"/>
      <c r="V18" s="19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x14ac:dyDescent="0.25">
      <c r="A19" s="5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S19" s="24"/>
      <c r="T19" s="19"/>
      <c r="U19" s="19"/>
      <c r="V19" s="19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2" x14ac:dyDescent="0.25">
      <c r="A20" s="5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S20" s="24"/>
      <c r="T20" s="19"/>
      <c r="U20" s="19"/>
      <c r="V20" s="19"/>
      <c r="W20" s="19"/>
      <c r="X20" s="19"/>
      <c r="Y20" s="18"/>
      <c r="Z20" s="18"/>
      <c r="AA20" s="19"/>
      <c r="AB20" s="19"/>
      <c r="AC20" s="19"/>
      <c r="AD20" s="19"/>
      <c r="AE20" s="19"/>
      <c r="AF20" s="19"/>
    </row>
    <row r="21" spans="1:32" s="175" customFormat="1" ht="36" customHeight="1" x14ac:dyDescent="0.25">
      <c r="A21" s="235" t="s">
        <v>217</v>
      </c>
      <c r="B21" s="235"/>
      <c r="C21" s="235"/>
      <c r="D21" s="236"/>
      <c r="E21" s="236"/>
      <c r="G21" s="237" t="s">
        <v>218</v>
      </c>
      <c r="H21" s="237"/>
      <c r="I21" s="173"/>
      <c r="J21" s="173"/>
      <c r="K21" s="173"/>
      <c r="L21" s="173"/>
      <c r="M21" s="173"/>
      <c r="N21" s="173"/>
      <c r="O21" s="173"/>
      <c r="P21" s="173"/>
      <c r="Q21" s="173"/>
      <c r="R21" s="174"/>
      <c r="W21" s="173"/>
      <c r="X21" s="173"/>
      <c r="Y21" s="176"/>
      <c r="Z21" s="176"/>
      <c r="AA21" s="173"/>
      <c r="AB21" s="173"/>
      <c r="AC21" s="173"/>
      <c r="AD21" s="173"/>
      <c r="AE21" s="173"/>
      <c r="AF21" s="173"/>
    </row>
    <row r="22" spans="1:32" x14ac:dyDescent="0.25">
      <c r="D22" s="238" t="s">
        <v>49</v>
      </c>
      <c r="E22" s="238"/>
      <c r="F22" s="19"/>
      <c r="G22" s="239" t="s">
        <v>50</v>
      </c>
      <c r="H22" s="239"/>
      <c r="I22" s="19"/>
      <c r="J22" s="19"/>
      <c r="K22" s="19"/>
      <c r="L22" s="19"/>
      <c r="M22" s="19"/>
      <c r="N22" s="19"/>
      <c r="O22" s="19"/>
      <c r="P22" s="19"/>
      <c r="Q22" s="19"/>
      <c r="R22" s="24"/>
      <c r="S22" s="16"/>
      <c r="W22" s="19"/>
      <c r="X22" s="19"/>
      <c r="Y22" s="18"/>
      <c r="Z22" s="18"/>
      <c r="AA22" s="19"/>
      <c r="AB22" s="19"/>
      <c r="AC22" s="19"/>
      <c r="AD22" s="19"/>
      <c r="AE22" s="19"/>
      <c r="AF22" s="19"/>
    </row>
    <row r="23" spans="1:32" x14ac:dyDescent="0.25">
      <c r="A23" s="51"/>
    </row>
    <row r="24" spans="1:32" x14ac:dyDescent="0.25">
      <c r="A24" s="234" t="s">
        <v>219</v>
      </c>
      <c r="B24" s="234"/>
      <c r="C24" s="234"/>
      <c r="D24" s="234"/>
      <c r="E24" s="234"/>
      <c r="F24" s="234"/>
    </row>
    <row r="25" spans="1:32" x14ac:dyDescent="0.25">
      <c r="A25" s="127"/>
      <c r="B25" s="127"/>
      <c r="C25" s="127"/>
      <c r="D25" s="128"/>
      <c r="E25" s="128"/>
      <c r="F25" s="128"/>
    </row>
    <row r="26" spans="1:32" x14ac:dyDescent="0.25">
      <c r="A26" s="234" t="s">
        <v>195</v>
      </c>
      <c r="B26" s="234"/>
      <c r="C26" s="234"/>
      <c r="D26" s="234"/>
      <c r="E26" s="234"/>
      <c r="F26" s="128"/>
    </row>
  </sheetData>
  <mergeCells count="81">
    <mergeCell ref="AG10:AG13"/>
    <mergeCell ref="AH10:AH13"/>
    <mergeCell ref="D22:E22"/>
    <mergeCell ref="G22:H22"/>
    <mergeCell ref="AD11:AD13"/>
    <mergeCell ref="D11:D13"/>
    <mergeCell ref="Q11:Q13"/>
    <mergeCell ref="R11:R13"/>
    <mergeCell ref="S11:S13"/>
    <mergeCell ref="V11:V13"/>
    <mergeCell ref="W11:W13"/>
    <mergeCell ref="X11:X13"/>
    <mergeCell ref="AA11:AA13"/>
    <mergeCell ref="AB11:AB13"/>
    <mergeCell ref="AC11:AC13"/>
    <mergeCell ref="AE10:AE13"/>
    <mergeCell ref="AI10:AI13"/>
    <mergeCell ref="A26:E26"/>
    <mergeCell ref="Z4:Z6"/>
    <mergeCell ref="AA4:AA6"/>
    <mergeCell ref="P5:P6"/>
    <mergeCell ref="E5:E6"/>
    <mergeCell ref="F5:F6"/>
    <mergeCell ref="O11:O13"/>
    <mergeCell ref="P11:P13"/>
    <mergeCell ref="T11:T13"/>
    <mergeCell ref="U11:U13"/>
    <mergeCell ref="Y11:Y13"/>
    <mergeCell ref="Z11:Z13"/>
    <mergeCell ref="O8:O9"/>
    <mergeCell ref="AF10:AF13"/>
    <mergeCell ref="AB4:AC5"/>
    <mergeCell ref="A24:F24"/>
    <mergeCell ref="G5:G6"/>
    <mergeCell ref="H5:H6"/>
    <mergeCell ref="I5:J5"/>
    <mergeCell ref="B8:B9"/>
    <mergeCell ref="B11:B13"/>
    <mergeCell ref="A8:A13"/>
    <mergeCell ref="G21:H21"/>
    <mergeCell ref="A21:C21"/>
    <mergeCell ref="C11:C13"/>
    <mergeCell ref="T5:T6"/>
    <mergeCell ref="U5:U6"/>
    <mergeCell ref="V5:V6"/>
    <mergeCell ref="K5:K6"/>
    <mergeCell ref="D21:E21"/>
    <mergeCell ref="M5:N5"/>
    <mergeCell ref="O5:O6"/>
    <mergeCell ref="R5:S5"/>
    <mergeCell ref="Q8:Q9"/>
    <mergeCell ref="R8:R9"/>
    <mergeCell ref="S8:S9"/>
    <mergeCell ref="P8:P9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W5:X5"/>
    <mergeCell ref="Q5:Q6"/>
    <mergeCell ref="L5:L6"/>
    <mergeCell ref="T8:T9"/>
    <mergeCell ref="U8:U9"/>
    <mergeCell ref="V8:V9"/>
    <mergeCell ref="AB8:AB9"/>
    <mergeCell ref="AC8:AC9"/>
    <mergeCell ref="AD8:AD9"/>
    <mergeCell ref="W8:W9"/>
    <mergeCell ref="X8:X9"/>
    <mergeCell ref="Y8:Y9"/>
    <mergeCell ref="Z8:Z9"/>
    <mergeCell ref="AA8:AA9"/>
  </mergeCells>
  <printOptions horizontalCentered="1"/>
  <pageMargins left="0.196527777777778" right="0.196527777777778" top="0.94513888888888897" bottom="0.15763888888888899" header="0.31527777777777799" footer="0.51180555555555496"/>
  <pageSetup paperSize="9" scale="38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A157A"/>
    <pageSetUpPr fitToPage="1"/>
  </sheetPr>
  <dimension ref="A1:AI109"/>
  <sheetViews>
    <sheetView view="pageBreakPreview" zoomScale="70" zoomScaleNormal="70" zoomScaleSheetLayoutView="70" zoomScalePageLayoutView="85" workbookViewId="0">
      <pane xSplit="2" ySplit="7" topLeftCell="D8" activePane="bottomRight" state="frozen"/>
      <selection pane="topRight" activeCell="C1" sqref="C1"/>
      <selection pane="bottomLeft" activeCell="A7" sqref="A7"/>
      <selection pane="bottomRight" activeCell="N17" sqref="N17"/>
    </sheetView>
  </sheetViews>
  <sheetFormatPr defaultRowHeight="15" x14ac:dyDescent="0.25"/>
  <cols>
    <col min="1" max="1" width="14" style="1" customWidth="1"/>
    <col min="2" max="2" width="22.140625" style="16" customWidth="1"/>
    <col min="3" max="3" width="16.7109375" style="6" customWidth="1"/>
    <col min="4" max="4" width="9.5703125" style="130" customWidth="1"/>
    <col min="5" max="5" width="13.42578125" style="17" customWidth="1"/>
    <col min="6" max="6" width="13.7109375" style="6" customWidth="1"/>
    <col min="7" max="7" width="12.42578125" style="6" customWidth="1"/>
    <col min="8" max="8" width="15.42578125" style="6" customWidth="1"/>
    <col min="9" max="10" width="11.42578125" style="6" customWidth="1"/>
    <col min="11" max="11" width="12.42578125" style="6" customWidth="1"/>
    <col min="12" max="12" width="12.28515625" style="6" customWidth="1"/>
    <col min="13" max="14" width="7.42578125" style="6" customWidth="1"/>
    <col min="15" max="16" width="13.28515625" style="6" customWidth="1"/>
    <col min="17" max="17" width="14.5703125" style="6" customWidth="1"/>
    <col min="18" max="19" width="12" style="131" customWidth="1"/>
    <col min="20" max="21" width="12.7109375" style="6" customWidth="1"/>
    <col min="22" max="22" width="12" style="6" customWidth="1"/>
    <col min="23" max="24" width="6.85546875" style="6" customWidth="1"/>
    <col min="25" max="26" width="13.5703125" style="20" customWidth="1"/>
    <col min="27" max="27" width="15.28515625" style="6" customWidth="1"/>
    <col min="28" max="29" width="11.5703125" style="6" customWidth="1"/>
    <col min="30" max="30" width="13.5703125" style="6" customWidth="1"/>
    <col min="31" max="31" width="11.85546875" style="6" hidden="1" customWidth="1"/>
    <col min="32" max="32" width="17.28515625" style="16" hidden="1" customWidth="1"/>
    <col min="33" max="33" width="10.28515625" style="6" hidden="1" customWidth="1"/>
    <col min="34" max="34" width="11.5703125" style="6" hidden="1" customWidth="1"/>
    <col min="35" max="35" width="12.140625" style="6" hidden="1" customWidth="1"/>
    <col min="36" max="1025" width="8.85546875" style="6" customWidth="1"/>
    <col min="1026" max="16384" width="9.140625" style="6"/>
  </cols>
  <sheetData>
    <row r="1" spans="1:35" s="129" customFormat="1" ht="32.1" customHeight="1" x14ac:dyDescent="0.4">
      <c r="A1" s="298" t="s">
        <v>213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</row>
    <row r="2" spans="1:35" ht="20.25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s="16" customFormat="1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5" s="16" customFormat="1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5" s="16" customFormat="1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5" s="16" customFormat="1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5" x14ac:dyDescent="0.25">
      <c r="A7" s="60">
        <v>1</v>
      </c>
      <c r="B7" s="60">
        <v>2</v>
      </c>
      <c r="C7" s="60">
        <v>3</v>
      </c>
      <c r="D7" s="59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  <c r="AA7" s="60">
        <v>27</v>
      </c>
      <c r="AB7" s="60">
        <v>28</v>
      </c>
      <c r="AC7" s="60">
        <v>29</v>
      </c>
      <c r="AD7" s="60">
        <v>30</v>
      </c>
      <c r="AE7" s="60">
        <v>31</v>
      </c>
      <c r="AF7" s="60">
        <v>32</v>
      </c>
      <c r="AG7" s="60">
        <v>33</v>
      </c>
      <c r="AH7" s="60">
        <v>34</v>
      </c>
      <c r="AI7" s="5">
        <v>35</v>
      </c>
    </row>
    <row r="8" spans="1:35" s="52" customFormat="1" ht="75.75" customHeight="1" x14ac:dyDescent="0.25">
      <c r="A8" s="35">
        <v>757</v>
      </c>
      <c r="B8" s="54" t="s">
        <v>82</v>
      </c>
      <c r="C8" s="33" t="s">
        <v>172</v>
      </c>
      <c r="D8" s="34">
        <v>2</v>
      </c>
      <c r="E8" s="35" t="s">
        <v>84</v>
      </c>
      <c r="F8" s="36">
        <v>691</v>
      </c>
      <c r="G8" s="36">
        <v>691</v>
      </c>
      <c r="H8" s="217">
        <f>(G8-F8)/F8*100</f>
        <v>0</v>
      </c>
      <c r="I8" s="36">
        <v>0</v>
      </c>
      <c r="J8" s="36">
        <v>0</v>
      </c>
      <c r="K8" s="36">
        <v>691</v>
      </c>
      <c r="L8" s="138">
        <f>K8/G8*100</f>
        <v>100</v>
      </c>
      <c r="M8" s="36">
        <v>0</v>
      </c>
      <c r="N8" s="36">
        <v>0</v>
      </c>
      <c r="O8" s="137">
        <f>28135961.22+12436358.48</f>
        <v>40572319.700000003</v>
      </c>
      <c r="P8" s="137">
        <f>28135961.22+13382105.48</f>
        <v>41518066.700000003</v>
      </c>
      <c r="Q8" s="138">
        <f>(P8-O8)/O8*100</f>
        <v>2.3310153498568633</v>
      </c>
      <c r="R8" s="36">
        <v>0</v>
      </c>
      <c r="S8" s="36">
        <v>0</v>
      </c>
      <c r="T8" s="137">
        <f>27153924.7+12994077.39</f>
        <v>40148002.090000004</v>
      </c>
      <c r="U8" s="137">
        <f>27153924.7+12994077.39</f>
        <v>40148002.090000004</v>
      </c>
      <c r="V8" s="137">
        <f>U8/P8*100</f>
        <v>96.700076090007343</v>
      </c>
      <c r="W8" s="36">
        <v>0</v>
      </c>
      <c r="X8" s="36">
        <v>0</v>
      </c>
      <c r="Y8" s="147">
        <f t="shared" ref="Y8:Z11" si="0">O8/F8</f>
        <v>58715.368596237342</v>
      </c>
      <c r="Z8" s="147">
        <f t="shared" si="0"/>
        <v>60084.032850940668</v>
      </c>
      <c r="AA8" s="141">
        <f>(Z8-Y8)/Y8*100</f>
        <v>2.3310153498568589</v>
      </c>
      <c r="AB8" s="36">
        <v>0</v>
      </c>
      <c r="AC8" s="36">
        <v>0</v>
      </c>
      <c r="AD8" s="142">
        <f>T8-U8</f>
        <v>0</v>
      </c>
      <c r="AE8" s="40">
        <v>100</v>
      </c>
      <c r="AF8" s="36" t="s">
        <v>182</v>
      </c>
      <c r="AG8" s="36">
        <v>64</v>
      </c>
      <c r="AH8" s="36">
        <v>64</v>
      </c>
      <c r="AI8" s="38">
        <f>AH8/AG8*100</f>
        <v>100</v>
      </c>
    </row>
    <row r="9" spans="1:35" s="52" customFormat="1" ht="63" customHeight="1" x14ac:dyDescent="0.25">
      <c r="A9" s="35">
        <v>757</v>
      </c>
      <c r="B9" s="54" t="s">
        <v>85</v>
      </c>
      <c r="C9" s="33" t="s">
        <v>172</v>
      </c>
      <c r="D9" s="34">
        <v>2</v>
      </c>
      <c r="E9" s="35" t="s">
        <v>84</v>
      </c>
      <c r="F9" s="36">
        <v>95</v>
      </c>
      <c r="G9" s="36">
        <v>95</v>
      </c>
      <c r="H9" s="217">
        <f t="shared" ref="H9:H16" si="1">(G9-F9)/F9*100</f>
        <v>0</v>
      </c>
      <c r="I9" s="36">
        <v>0</v>
      </c>
      <c r="J9" s="36">
        <v>1</v>
      </c>
      <c r="K9" s="36">
        <v>95</v>
      </c>
      <c r="L9" s="138">
        <f t="shared" ref="L9:L16" si="2">K9/G9*100</f>
        <v>100</v>
      </c>
      <c r="M9" s="36">
        <v>0</v>
      </c>
      <c r="N9" s="36">
        <v>0</v>
      </c>
      <c r="O9" s="137">
        <f>2117760.52+125619.78</f>
        <v>2243380.2999999998</v>
      </c>
      <c r="P9" s="137">
        <f>2117760.52+135172.78</f>
        <v>2252933.2999999998</v>
      </c>
      <c r="Q9" s="138">
        <f t="shared" ref="Q9:Q10" si="3">(P9-O9)/O9*100</f>
        <v>0.42583060928189487</v>
      </c>
      <c r="R9" s="36">
        <v>1</v>
      </c>
      <c r="S9" s="36">
        <v>0</v>
      </c>
      <c r="T9" s="137">
        <f>2043843.8+131253.31</f>
        <v>2175097.11</v>
      </c>
      <c r="U9" s="137">
        <f>2043843.8+131253.31</f>
        <v>2175097.11</v>
      </c>
      <c r="V9" s="137">
        <f>U9/P9*100</f>
        <v>96.5451178692241</v>
      </c>
      <c r="W9" s="36">
        <v>0</v>
      </c>
      <c r="X9" s="36">
        <v>0</v>
      </c>
      <c r="Y9" s="147">
        <f t="shared" si="0"/>
        <v>23614.529473684208</v>
      </c>
      <c r="Z9" s="147">
        <f t="shared" si="0"/>
        <v>23715.087368421049</v>
      </c>
      <c r="AA9" s="141">
        <f t="shared" ref="AA9:AA13" si="4">(Z9-Y9)/Y9*100</f>
        <v>0.42583060928189131</v>
      </c>
      <c r="AB9" s="36">
        <v>1</v>
      </c>
      <c r="AC9" s="36">
        <v>0</v>
      </c>
      <c r="AD9" s="142">
        <f t="shared" ref="AD9:AD13" si="5">T9-U9</f>
        <v>0</v>
      </c>
      <c r="AE9" s="40">
        <v>100</v>
      </c>
      <c r="AF9" s="36" t="s">
        <v>183</v>
      </c>
      <c r="AG9" s="36">
        <v>64</v>
      </c>
      <c r="AH9" s="36">
        <v>64</v>
      </c>
      <c r="AI9" s="38">
        <f t="shared" ref="AI9:AI13" si="6">AH9/AG9*100</f>
        <v>100</v>
      </c>
    </row>
    <row r="10" spans="1:35" s="52" customFormat="1" ht="90" x14ac:dyDescent="0.25">
      <c r="A10" s="35">
        <v>757</v>
      </c>
      <c r="B10" s="54" t="s">
        <v>48</v>
      </c>
      <c r="C10" s="33" t="s">
        <v>172</v>
      </c>
      <c r="D10" s="34">
        <v>1</v>
      </c>
      <c r="E10" s="35" t="s">
        <v>68</v>
      </c>
      <c r="F10" s="36">
        <v>575090</v>
      </c>
      <c r="G10" s="36">
        <v>575090</v>
      </c>
      <c r="H10" s="217">
        <f t="shared" si="1"/>
        <v>0</v>
      </c>
      <c r="I10" s="36">
        <v>0</v>
      </c>
      <c r="J10" s="36">
        <v>0</v>
      </c>
      <c r="K10" s="36">
        <v>800433</v>
      </c>
      <c r="L10" s="138">
        <f t="shared" si="2"/>
        <v>139.18395381592447</v>
      </c>
      <c r="M10" s="36">
        <v>0</v>
      </c>
      <c r="N10" s="36">
        <v>0</v>
      </c>
      <c r="O10" s="137">
        <v>31097840.140000001</v>
      </c>
      <c r="P10" s="137">
        <v>32069540.140000001</v>
      </c>
      <c r="Q10" s="138">
        <f t="shared" si="3"/>
        <v>3.1246543027602045</v>
      </c>
      <c r="R10" s="36">
        <v>0</v>
      </c>
      <c r="S10" s="36">
        <v>0</v>
      </c>
      <c r="T10" s="137">
        <v>30504604.41</v>
      </c>
      <c r="U10" s="137">
        <v>30449487.02</v>
      </c>
      <c r="V10" s="137">
        <f>U10/P10*100</f>
        <v>94.94831197164774</v>
      </c>
      <c r="W10" s="36">
        <v>0</v>
      </c>
      <c r="X10" s="36">
        <v>0</v>
      </c>
      <c r="Y10" s="147">
        <f t="shared" si="0"/>
        <v>54.074736371698343</v>
      </c>
      <c r="Z10" s="147">
        <f t="shared" si="0"/>
        <v>55.764384948442853</v>
      </c>
      <c r="AA10" s="141">
        <f t="shared" si="4"/>
        <v>3.1246543027602054</v>
      </c>
      <c r="AB10" s="36">
        <v>0</v>
      </c>
      <c r="AC10" s="36">
        <v>0</v>
      </c>
      <c r="AD10" s="142">
        <f t="shared" si="5"/>
        <v>55117.390000000596</v>
      </c>
      <c r="AE10" s="40">
        <v>100</v>
      </c>
      <c r="AF10" s="36" t="s">
        <v>184</v>
      </c>
      <c r="AG10" s="36">
        <v>3.24</v>
      </c>
      <c r="AH10" s="36">
        <v>3.25</v>
      </c>
      <c r="AI10" s="38">
        <f t="shared" si="6"/>
        <v>100.30864197530865</v>
      </c>
    </row>
    <row r="11" spans="1:35" s="52" customFormat="1" ht="23.25" customHeight="1" x14ac:dyDescent="0.25">
      <c r="A11" s="288">
        <v>757</v>
      </c>
      <c r="B11" s="252" t="s">
        <v>53</v>
      </c>
      <c r="C11" s="290" t="s">
        <v>172</v>
      </c>
      <c r="D11" s="292">
        <v>1</v>
      </c>
      <c r="E11" s="35" t="s">
        <v>96</v>
      </c>
      <c r="F11" s="36">
        <v>30100</v>
      </c>
      <c r="G11" s="36">
        <v>30100</v>
      </c>
      <c r="H11" s="217">
        <f t="shared" si="1"/>
        <v>0</v>
      </c>
      <c r="I11" s="36">
        <v>0</v>
      </c>
      <c r="J11" s="36">
        <v>0</v>
      </c>
      <c r="K11" s="36">
        <v>36093</v>
      </c>
      <c r="L11" s="138">
        <f>K11/G11*100</f>
        <v>119.91029900332227</v>
      </c>
      <c r="M11" s="242">
        <v>1</v>
      </c>
      <c r="N11" s="242">
        <v>0</v>
      </c>
      <c r="O11" s="248">
        <v>15961059.859999999</v>
      </c>
      <c r="P11" s="248">
        <v>17621059.859999999</v>
      </c>
      <c r="Q11" s="250">
        <f>(P11-O11)/O11*100</f>
        <v>10.400311849967588</v>
      </c>
      <c r="R11" s="242">
        <v>0</v>
      </c>
      <c r="S11" s="242">
        <v>0</v>
      </c>
      <c r="T11" s="248">
        <v>17278544.640000001</v>
      </c>
      <c r="U11" s="248">
        <v>17050705.66</v>
      </c>
      <c r="V11" s="248">
        <f>U11/P11*100</f>
        <v>96.763224207105097</v>
      </c>
      <c r="W11" s="242">
        <v>0</v>
      </c>
      <c r="X11" s="242">
        <v>0</v>
      </c>
      <c r="Y11" s="244">
        <f t="shared" si="0"/>
        <v>530.26776943521588</v>
      </c>
      <c r="Z11" s="244">
        <f t="shared" si="0"/>
        <v>585.41727109634553</v>
      </c>
      <c r="AA11" s="246">
        <f t="shared" si="4"/>
        <v>10.400311849967604</v>
      </c>
      <c r="AB11" s="242">
        <v>0</v>
      </c>
      <c r="AC11" s="242">
        <v>0</v>
      </c>
      <c r="AD11" s="240">
        <f t="shared" si="5"/>
        <v>227838.98000000045</v>
      </c>
      <c r="AE11" s="263">
        <v>100</v>
      </c>
      <c r="AF11" s="242" t="s">
        <v>185</v>
      </c>
      <c r="AG11" s="242">
        <v>0.05</v>
      </c>
      <c r="AH11" s="242">
        <v>7.0000000000000007E-2</v>
      </c>
      <c r="AI11" s="266">
        <f t="shared" si="6"/>
        <v>140</v>
      </c>
    </row>
    <row r="12" spans="1:35" s="52" customFormat="1" ht="23.25" customHeight="1" x14ac:dyDescent="0.25">
      <c r="A12" s="289"/>
      <c r="B12" s="253"/>
      <c r="C12" s="291"/>
      <c r="D12" s="293"/>
      <c r="E12" s="35" t="s">
        <v>68</v>
      </c>
      <c r="F12" s="36">
        <v>5</v>
      </c>
      <c r="G12" s="36">
        <v>5</v>
      </c>
      <c r="H12" s="217">
        <f t="shared" si="1"/>
        <v>0</v>
      </c>
      <c r="I12" s="36">
        <v>0</v>
      </c>
      <c r="J12" s="36">
        <v>0</v>
      </c>
      <c r="K12" s="36">
        <v>5</v>
      </c>
      <c r="L12" s="138">
        <f t="shared" si="2"/>
        <v>100</v>
      </c>
      <c r="M12" s="243"/>
      <c r="N12" s="243"/>
      <c r="O12" s="249"/>
      <c r="P12" s="249"/>
      <c r="Q12" s="251"/>
      <c r="R12" s="243"/>
      <c r="S12" s="243"/>
      <c r="T12" s="249"/>
      <c r="U12" s="249"/>
      <c r="V12" s="249"/>
      <c r="W12" s="243"/>
      <c r="X12" s="243"/>
      <c r="Y12" s="245"/>
      <c r="Z12" s="245"/>
      <c r="AA12" s="247"/>
      <c r="AB12" s="243"/>
      <c r="AC12" s="243"/>
      <c r="AD12" s="241"/>
      <c r="AE12" s="265"/>
      <c r="AF12" s="243"/>
      <c r="AG12" s="243"/>
      <c r="AH12" s="243"/>
      <c r="AI12" s="268"/>
    </row>
    <row r="13" spans="1:35" s="52" customFormat="1" ht="15" customHeight="1" x14ac:dyDescent="0.25">
      <c r="A13" s="288">
        <v>757</v>
      </c>
      <c r="B13" s="252" t="s">
        <v>91</v>
      </c>
      <c r="C13" s="290" t="s">
        <v>172</v>
      </c>
      <c r="D13" s="292">
        <v>1</v>
      </c>
      <c r="E13" s="35" t="s">
        <v>169</v>
      </c>
      <c r="F13" s="36">
        <v>814</v>
      </c>
      <c r="G13" s="36">
        <v>814</v>
      </c>
      <c r="H13" s="217">
        <f t="shared" si="1"/>
        <v>0</v>
      </c>
      <c r="I13" s="36">
        <v>0</v>
      </c>
      <c r="J13" s="36">
        <v>0</v>
      </c>
      <c r="K13" s="36">
        <v>814</v>
      </c>
      <c r="L13" s="138">
        <f t="shared" si="2"/>
        <v>100</v>
      </c>
      <c r="M13" s="242">
        <v>0</v>
      </c>
      <c r="N13" s="242">
        <v>0</v>
      </c>
      <c r="O13" s="248">
        <v>6771000</v>
      </c>
      <c r="P13" s="248">
        <v>6398011</v>
      </c>
      <c r="Q13" s="250">
        <f>(P13-O13)/O13*100</f>
        <v>-5.5086250184610845</v>
      </c>
      <c r="R13" s="242">
        <v>0</v>
      </c>
      <c r="S13" s="242">
        <v>0</v>
      </c>
      <c r="T13" s="248">
        <v>6169057.3600000003</v>
      </c>
      <c r="U13" s="248">
        <v>6160897.1600000001</v>
      </c>
      <c r="V13" s="248">
        <f>U13/P13*100</f>
        <v>96.29394447743212</v>
      </c>
      <c r="W13" s="242">
        <v>0</v>
      </c>
      <c r="X13" s="242">
        <v>0</v>
      </c>
      <c r="Y13" s="244">
        <f>O13/297347</f>
        <v>22.771374858330503</v>
      </c>
      <c r="Z13" s="244">
        <f>P13/297347</f>
        <v>21.516985205836953</v>
      </c>
      <c r="AA13" s="246">
        <f t="shared" si="4"/>
        <v>-5.5086250184610801</v>
      </c>
      <c r="AB13" s="242">
        <v>0</v>
      </c>
      <c r="AC13" s="242">
        <v>0</v>
      </c>
      <c r="AD13" s="240">
        <f t="shared" si="5"/>
        <v>8160.2000000001863</v>
      </c>
      <c r="AE13" s="263">
        <v>100</v>
      </c>
      <c r="AF13" s="242" t="s">
        <v>186</v>
      </c>
      <c r="AG13" s="242">
        <v>284783</v>
      </c>
      <c r="AH13" s="242">
        <v>213587</v>
      </c>
      <c r="AI13" s="266">
        <f t="shared" si="6"/>
        <v>74.99991221386108</v>
      </c>
    </row>
    <row r="14" spans="1:35" s="52" customFormat="1" ht="15" customHeight="1" x14ac:dyDescent="0.25">
      <c r="A14" s="294"/>
      <c r="B14" s="295"/>
      <c r="C14" s="296"/>
      <c r="D14" s="297"/>
      <c r="E14" s="35" t="s">
        <v>96</v>
      </c>
      <c r="F14" s="36">
        <v>293382</v>
      </c>
      <c r="G14" s="36">
        <v>293382</v>
      </c>
      <c r="H14" s="217">
        <f t="shared" si="1"/>
        <v>0</v>
      </c>
      <c r="I14" s="36">
        <v>0</v>
      </c>
      <c r="J14" s="36">
        <v>0</v>
      </c>
      <c r="K14" s="36">
        <v>293382</v>
      </c>
      <c r="L14" s="138">
        <f t="shared" si="2"/>
        <v>100</v>
      </c>
      <c r="M14" s="275"/>
      <c r="N14" s="275"/>
      <c r="O14" s="300"/>
      <c r="P14" s="300"/>
      <c r="Q14" s="302"/>
      <c r="R14" s="275"/>
      <c r="S14" s="275"/>
      <c r="T14" s="300"/>
      <c r="U14" s="300"/>
      <c r="V14" s="300"/>
      <c r="W14" s="275"/>
      <c r="X14" s="275"/>
      <c r="Y14" s="272"/>
      <c r="Z14" s="272"/>
      <c r="AA14" s="299"/>
      <c r="AB14" s="275"/>
      <c r="AC14" s="275"/>
      <c r="AD14" s="301"/>
      <c r="AE14" s="264"/>
      <c r="AF14" s="275"/>
      <c r="AG14" s="275"/>
      <c r="AH14" s="275"/>
      <c r="AI14" s="267"/>
    </row>
    <row r="15" spans="1:35" s="52" customFormat="1" ht="15" customHeight="1" x14ac:dyDescent="0.25">
      <c r="A15" s="294"/>
      <c r="B15" s="295"/>
      <c r="C15" s="296"/>
      <c r="D15" s="297"/>
      <c r="E15" s="35" t="s">
        <v>170</v>
      </c>
      <c r="F15" s="36">
        <v>162</v>
      </c>
      <c r="G15" s="36">
        <v>162</v>
      </c>
      <c r="H15" s="217">
        <f t="shared" si="1"/>
        <v>0</v>
      </c>
      <c r="I15" s="36">
        <v>0</v>
      </c>
      <c r="J15" s="36">
        <v>0</v>
      </c>
      <c r="K15" s="36">
        <v>162</v>
      </c>
      <c r="L15" s="138">
        <f t="shared" si="2"/>
        <v>100</v>
      </c>
      <c r="M15" s="275"/>
      <c r="N15" s="275"/>
      <c r="O15" s="300"/>
      <c r="P15" s="300"/>
      <c r="Q15" s="302"/>
      <c r="R15" s="275"/>
      <c r="S15" s="275"/>
      <c r="T15" s="300"/>
      <c r="U15" s="300"/>
      <c r="V15" s="300"/>
      <c r="W15" s="275"/>
      <c r="X15" s="275"/>
      <c r="Y15" s="272"/>
      <c r="Z15" s="272"/>
      <c r="AA15" s="299"/>
      <c r="AB15" s="275"/>
      <c r="AC15" s="275"/>
      <c r="AD15" s="301"/>
      <c r="AE15" s="264"/>
      <c r="AF15" s="275"/>
      <c r="AG15" s="275"/>
      <c r="AH15" s="275"/>
      <c r="AI15" s="267"/>
    </row>
    <row r="16" spans="1:35" s="52" customFormat="1" ht="15" customHeight="1" x14ac:dyDescent="0.25">
      <c r="A16" s="289"/>
      <c r="B16" s="253"/>
      <c r="C16" s="291"/>
      <c r="D16" s="293"/>
      <c r="E16" s="35" t="s">
        <v>68</v>
      </c>
      <c r="F16" s="36">
        <v>1709</v>
      </c>
      <c r="G16" s="36">
        <v>1709</v>
      </c>
      <c r="H16" s="217">
        <f t="shared" si="1"/>
        <v>0</v>
      </c>
      <c r="I16" s="36">
        <v>0</v>
      </c>
      <c r="J16" s="36">
        <v>0</v>
      </c>
      <c r="K16" s="36">
        <v>1709</v>
      </c>
      <c r="L16" s="138">
        <f t="shared" si="2"/>
        <v>100</v>
      </c>
      <c r="M16" s="243"/>
      <c r="N16" s="243"/>
      <c r="O16" s="249"/>
      <c r="P16" s="249"/>
      <c r="Q16" s="251"/>
      <c r="R16" s="243"/>
      <c r="S16" s="243"/>
      <c r="T16" s="249"/>
      <c r="U16" s="249"/>
      <c r="V16" s="249"/>
      <c r="W16" s="243"/>
      <c r="X16" s="243"/>
      <c r="Y16" s="245"/>
      <c r="Z16" s="245"/>
      <c r="AA16" s="247"/>
      <c r="AB16" s="243"/>
      <c r="AC16" s="243"/>
      <c r="AD16" s="241"/>
      <c r="AE16" s="265"/>
      <c r="AF16" s="243"/>
      <c r="AG16" s="243"/>
      <c r="AH16" s="243"/>
      <c r="AI16" s="268"/>
    </row>
    <row r="17" spans="1:35" s="57" customFormat="1" x14ac:dyDescent="0.25">
      <c r="A17" s="26"/>
      <c r="B17" s="48" t="s">
        <v>33</v>
      </c>
      <c r="C17" s="28"/>
      <c r="D17" s="29"/>
      <c r="E17" s="30"/>
      <c r="F17" s="30"/>
      <c r="G17" s="30"/>
      <c r="H17" s="42"/>
      <c r="I17" s="30"/>
      <c r="J17" s="30"/>
      <c r="K17" s="30"/>
      <c r="L17" s="42"/>
      <c r="M17" s="30"/>
      <c r="N17" s="30"/>
      <c r="O17" s="139">
        <f>SUM(O8:O16)</f>
        <v>96645600</v>
      </c>
      <c r="P17" s="139">
        <f>SUM(P8:P16)</f>
        <v>99859611</v>
      </c>
      <c r="Q17" s="139">
        <f>(P17-O17)/O17*100</f>
        <v>3.3255637090565942</v>
      </c>
      <c r="R17" s="30"/>
      <c r="S17" s="30"/>
      <c r="T17" s="139">
        <f t="shared" ref="T17:U17" si="7">SUM(T8:T16)</f>
        <v>96275305.609999999</v>
      </c>
      <c r="U17" s="139">
        <f t="shared" si="7"/>
        <v>95984189.039999992</v>
      </c>
      <c r="V17" s="139">
        <f>U17/P17*100</f>
        <v>96.119129725029666</v>
      </c>
      <c r="W17" s="30"/>
      <c r="X17" s="30"/>
      <c r="Y17" s="43"/>
      <c r="Z17" s="43"/>
      <c r="AA17" s="30"/>
      <c r="AB17" s="30"/>
      <c r="AC17" s="30"/>
      <c r="AD17" s="143">
        <f>T17-U17</f>
        <v>291116.57000000775</v>
      </c>
      <c r="AE17" s="43"/>
      <c r="AF17" s="55"/>
      <c r="AG17" s="31"/>
      <c r="AH17" s="55"/>
      <c r="AI17" s="61"/>
    </row>
    <row r="18" spans="1:35" s="57" customFormat="1" ht="14.25" x14ac:dyDescent="0.25">
      <c r="A18" s="26"/>
      <c r="B18" s="48" t="s">
        <v>34</v>
      </c>
      <c r="C18" s="30"/>
      <c r="D18" s="30"/>
      <c r="E18" s="30"/>
      <c r="F18" s="44"/>
      <c r="G18" s="44"/>
      <c r="H18" s="44"/>
      <c r="I18" s="44"/>
      <c r="J18" s="44"/>
      <c r="K18" s="44"/>
      <c r="L18" s="44"/>
      <c r="M18" s="44"/>
      <c r="N18" s="44"/>
      <c r="O18" s="140">
        <f>SUM(O17:O17)</f>
        <v>96645600</v>
      </c>
      <c r="P18" s="140">
        <f>SUM(P17:P17)</f>
        <v>99859611</v>
      </c>
      <c r="Q18" s="139">
        <f>(P18-O18)/O18*100</f>
        <v>3.3255637090565942</v>
      </c>
      <c r="R18" s="46"/>
      <c r="S18" s="46"/>
      <c r="T18" s="140">
        <f t="shared" ref="T18:U18" si="8">SUM(T17:T17)</f>
        <v>96275305.609999999</v>
      </c>
      <c r="U18" s="140">
        <f t="shared" si="8"/>
        <v>95984189.039999992</v>
      </c>
      <c r="V18" s="140">
        <f>U18/P18*100</f>
        <v>96.119129725029666</v>
      </c>
      <c r="W18" s="46"/>
      <c r="X18" s="46"/>
      <c r="Y18" s="45"/>
      <c r="Z18" s="45"/>
      <c r="AA18" s="46"/>
      <c r="AB18" s="46"/>
      <c r="AC18" s="46"/>
      <c r="AD18" s="140">
        <f>SUM(AD17:AD17)</f>
        <v>291116.57000000775</v>
      </c>
      <c r="AE18" s="45"/>
      <c r="AF18" s="47"/>
      <c r="AG18" s="47"/>
      <c r="AH18" s="47"/>
      <c r="AI18" s="43"/>
    </row>
    <row r="19" spans="1:35" s="16" customFormat="1" x14ac:dyDescent="0.25">
      <c r="A19" s="51"/>
      <c r="D19" s="23"/>
      <c r="E19" s="17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4"/>
      <c r="S19" s="24"/>
      <c r="T19" s="19"/>
      <c r="U19" s="19"/>
      <c r="V19" s="19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5" s="16" customFormat="1" x14ac:dyDescent="0.25">
      <c r="A20" s="51"/>
      <c r="D20" s="23"/>
      <c r="E20" s="17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4"/>
      <c r="S20" s="24"/>
      <c r="T20" s="19"/>
      <c r="U20" s="19"/>
      <c r="V20" s="19"/>
      <c r="W20" s="19"/>
      <c r="X20" s="19"/>
      <c r="Y20" s="18"/>
      <c r="Z20" s="18"/>
      <c r="AA20" s="19"/>
      <c r="AB20" s="19"/>
      <c r="AC20" s="19"/>
      <c r="AD20" s="19"/>
      <c r="AE20" s="19"/>
      <c r="AF20" s="19"/>
    </row>
    <row r="21" spans="1:35" s="16" customFormat="1" x14ac:dyDescent="0.25">
      <c r="A21" s="51"/>
      <c r="D21" s="23"/>
      <c r="E21" s="17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4"/>
      <c r="S21" s="24"/>
      <c r="T21" s="19"/>
      <c r="U21" s="19"/>
      <c r="V21" s="19"/>
      <c r="W21" s="19"/>
      <c r="X21" s="19"/>
      <c r="Y21" s="18"/>
      <c r="Z21" s="18"/>
      <c r="AA21" s="19"/>
      <c r="AB21" s="19"/>
      <c r="AC21" s="19"/>
      <c r="AD21" s="19"/>
      <c r="AE21" s="19"/>
      <c r="AF21" s="19"/>
    </row>
    <row r="22" spans="1:35" s="16" customFormat="1" x14ac:dyDescent="0.25">
      <c r="A22" s="51"/>
      <c r="D22" s="23"/>
      <c r="E22" s="17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4"/>
      <c r="S22" s="24"/>
      <c r="T22" s="19"/>
      <c r="U22" s="19"/>
      <c r="V22" s="19"/>
      <c r="W22" s="19"/>
      <c r="X22" s="19"/>
      <c r="Y22" s="18"/>
      <c r="Z22" s="18"/>
      <c r="AA22" s="19"/>
      <c r="AB22" s="19"/>
      <c r="AC22" s="19"/>
      <c r="AD22" s="19"/>
      <c r="AE22" s="19"/>
      <c r="AF22" s="19"/>
    </row>
    <row r="23" spans="1:35" s="16" customFormat="1" x14ac:dyDescent="0.25">
      <c r="A23" s="51"/>
      <c r="D23" s="23"/>
      <c r="E23" s="17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4"/>
      <c r="S23" s="24"/>
      <c r="T23" s="19"/>
      <c r="U23" s="19"/>
      <c r="V23" s="19"/>
      <c r="W23" s="19"/>
      <c r="X23" s="19"/>
      <c r="Y23" s="18"/>
      <c r="Z23" s="18"/>
      <c r="AA23" s="19"/>
      <c r="AB23" s="19"/>
      <c r="AC23" s="19"/>
      <c r="AD23" s="19"/>
      <c r="AE23" s="19"/>
      <c r="AF23" s="19"/>
    </row>
    <row r="24" spans="1:35" s="175" customFormat="1" ht="36" customHeight="1" x14ac:dyDescent="0.25">
      <c r="A24" s="235" t="s">
        <v>217</v>
      </c>
      <c r="B24" s="235"/>
      <c r="C24" s="235"/>
      <c r="D24" s="236"/>
      <c r="E24" s="236"/>
      <c r="G24" s="237" t="s">
        <v>218</v>
      </c>
      <c r="H24" s="237"/>
      <c r="I24" s="173"/>
      <c r="J24" s="173"/>
      <c r="K24" s="173"/>
      <c r="L24" s="173"/>
      <c r="M24" s="173"/>
      <c r="N24" s="173"/>
      <c r="O24" s="173"/>
      <c r="P24" s="173"/>
      <c r="Q24" s="173"/>
      <c r="R24" s="174"/>
      <c r="W24" s="173"/>
      <c r="X24" s="173"/>
      <c r="Y24" s="176"/>
      <c r="Z24" s="176"/>
      <c r="AA24" s="173"/>
      <c r="AB24" s="173"/>
      <c r="AC24" s="173"/>
      <c r="AD24" s="173"/>
      <c r="AE24" s="173"/>
      <c r="AF24" s="173"/>
    </row>
    <row r="25" spans="1:35" s="16" customFormat="1" x14ac:dyDescent="0.25">
      <c r="A25" s="1"/>
      <c r="D25" s="238" t="s">
        <v>49</v>
      </c>
      <c r="E25" s="238"/>
      <c r="F25" s="19"/>
      <c r="G25" s="239" t="s">
        <v>50</v>
      </c>
      <c r="H25" s="239"/>
      <c r="I25" s="19"/>
      <c r="J25" s="19"/>
      <c r="K25" s="19"/>
      <c r="L25" s="19"/>
      <c r="M25" s="19"/>
      <c r="N25" s="19"/>
      <c r="O25" s="19"/>
      <c r="P25" s="19"/>
      <c r="Q25" s="19"/>
      <c r="R25" s="24"/>
      <c r="W25" s="19"/>
      <c r="X25" s="19"/>
      <c r="Y25" s="18"/>
      <c r="Z25" s="18"/>
      <c r="AA25" s="19"/>
      <c r="AB25" s="19"/>
      <c r="AC25" s="19"/>
      <c r="AD25" s="19"/>
      <c r="AE25" s="19"/>
      <c r="AF25" s="19"/>
    </row>
    <row r="26" spans="1:35" s="16" customFormat="1" x14ac:dyDescent="0.25">
      <c r="A26" s="51"/>
      <c r="D26" s="23"/>
      <c r="E26" s="17"/>
      <c r="R26" s="25"/>
      <c r="S26" s="25"/>
      <c r="Y26" s="20"/>
      <c r="Z26" s="20"/>
    </row>
    <row r="27" spans="1:35" s="16" customFormat="1" x14ac:dyDescent="0.25">
      <c r="A27" s="234" t="s">
        <v>219</v>
      </c>
      <c r="B27" s="234"/>
      <c r="C27" s="234"/>
      <c r="D27" s="234"/>
      <c r="E27" s="234"/>
      <c r="F27" s="234"/>
      <c r="R27" s="25"/>
      <c r="S27" s="25"/>
      <c r="Y27" s="20"/>
      <c r="Z27" s="20"/>
    </row>
    <row r="28" spans="1:35" s="16" customFormat="1" x14ac:dyDescent="0.25">
      <c r="A28" s="127"/>
      <c r="B28" s="127"/>
      <c r="C28" s="127"/>
      <c r="D28" s="128"/>
      <c r="E28" s="128"/>
      <c r="F28" s="128"/>
      <c r="R28" s="25"/>
      <c r="S28" s="25"/>
      <c r="Y28" s="20"/>
      <c r="Z28" s="20"/>
    </row>
    <row r="29" spans="1:35" s="16" customFormat="1" x14ac:dyDescent="0.25">
      <c r="A29" s="234" t="s">
        <v>195</v>
      </c>
      <c r="B29" s="234"/>
      <c r="C29" s="234"/>
      <c r="D29" s="234"/>
      <c r="E29" s="234"/>
      <c r="F29" s="128"/>
      <c r="R29" s="25"/>
      <c r="S29" s="25"/>
      <c r="Y29" s="20"/>
      <c r="Z29" s="20"/>
    </row>
    <row r="30" spans="1:35" x14ac:dyDescent="0.25">
      <c r="A30" s="51"/>
    </row>
    <row r="31" spans="1:35" x14ac:dyDescent="0.25">
      <c r="A31" s="51"/>
    </row>
    <row r="32" spans="1:35" x14ac:dyDescent="0.25">
      <c r="A32" s="51"/>
    </row>
    <row r="33" spans="1:1" x14ac:dyDescent="0.25">
      <c r="A33" s="51"/>
    </row>
    <row r="34" spans="1:1" x14ac:dyDescent="0.25">
      <c r="A34" s="51"/>
    </row>
    <row r="35" spans="1:1" x14ac:dyDescent="0.25">
      <c r="A35" s="51"/>
    </row>
    <row r="36" spans="1:1" x14ac:dyDescent="0.25">
      <c r="A36" s="51"/>
    </row>
    <row r="37" spans="1:1" x14ac:dyDescent="0.25">
      <c r="A37" s="51"/>
    </row>
    <row r="38" spans="1:1" x14ac:dyDescent="0.25">
      <c r="A38" s="51"/>
    </row>
    <row r="39" spans="1:1" x14ac:dyDescent="0.25">
      <c r="A39" s="51"/>
    </row>
    <row r="40" spans="1:1" x14ac:dyDescent="0.25">
      <c r="A40" s="51"/>
    </row>
    <row r="41" spans="1:1" x14ac:dyDescent="0.25">
      <c r="A41" s="51"/>
    </row>
    <row r="42" spans="1:1" x14ac:dyDescent="0.25">
      <c r="A42" s="51"/>
    </row>
    <row r="43" spans="1:1" x14ac:dyDescent="0.25">
      <c r="A43" s="51"/>
    </row>
    <row r="44" spans="1:1" x14ac:dyDescent="0.25">
      <c r="A44" s="51"/>
    </row>
    <row r="45" spans="1:1" x14ac:dyDescent="0.25">
      <c r="A45" s="51"/>
    </row>
    <row r="46" spans="1:1" x14ac:dyDescent="0.25">
      <c r="A46" s="51"/>
    </row>
    <row r="47" spans="1:1" x14ac:dyDescent="0.25">
      <c r="A47" s="51"/>
    </row>
    <row r="48" spans="1:1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  <row r="54" spans="1:1" x14ac:dyDescent="0.25">
      <c r="A54" s="51"/>
    </row>
    <row r="55" spans="1:1" x14ac:dyDescent="0.25">
      <c r="A55" s="51"/>
    </row>
    <row r="56" spans="1:1" x14ac:dyDescent="0.25">
      <c r="A56" s="51"/>
    </row>
    <row r="57" spans="1:1" x14ac:dyDescent="0.25">
      <c r="A57" s="51"/>
    </row>
    <row r="58" spans="1:1" x14ac:dyDescent="0.25">
      <c r="A58" s="51"/>
    </row>
    <row r="59" spans="1:1" x14ac:dyDescent="0.25">
      <c r="A59" s="51"/>
    </row>
    <row r="60" spans="1:1" x14ac:dyDescent="0.25">
      <c r="A60" s="51"/>
    </row>
    <row r="61" spans="1:1" x14ac:dyDescent="0.25">
      <c r="A61" s="51"/>
    </row>
    <row r="62" spans="1:1" x14ac:dyDescent="0.25">
      <c r="A62" s="51"/>
    </row>
    <row r="63" spans="1:1" x14ac:dyDescent="0.25">
      <c r="A63" s="51"/>
    </row>
    <row r="64" spans="1:1" x14ac:dyDescent="0.25">
      <c r="A64" s="51"/>
    </row>
    <row r="65" spans="1:1" x14ac:dyDescent="0.25">
      <c r="A65" s="51"/>
    </row>
    <row r="66" spans="1:1" x14ac:dyDescent="0.25">
      <c r="A66" s="51"/>
    </row>
    <row r="67" spans="1:1" x14ac:dyDescent="0.25">
      <c r="A67" s="51"/>
    </row>
    <row r="68" spans="1:1" x14ac:dyDescent="0.25">
      <c r="A68" s="51"/>
    </row>
    <row r="69" spans="1:1" x14ac:dyDescent="0.25">
      <c r="A69" s="51"/>
    </row>
    <row r="70" spans="1:1" x14ac:dyDescent="0.25">
      <c r="A70" s="51"/>
    </row>
    <row r="71" spans="1:1" x14ac:dyDescent="0.25">
      <c r="A71" s="51"/>
    </row>
    <row r="72" spans="1:1" x14ac:dyDescent="0.25">
      <c r="A72" s="51"/>
    </row>
    <row r="73" spans="1:1" x14ac:dyDescent="0.25">
      <c r="A73" s="51"/>
    </row>
    <row r="74" spans="1:1" x14ac:dyDescent="0.25">
      <c r="A74" s="51"/>
    </row>
    <row r="75" spans="1:1" x14ac:dyDescent="0.25">
      <c r="A75" s="51"/>
    </row>
    <row r="76" spans="1:1" x14ac:dyDescent="0.25">
      <c r="A76" s="51"/>
    </row>
    <row r="77" spans="1:1" x14ac:dyDescent="0.25">
      <c r="A77" s="51"/>
    </row>
    <row r="78" spans="1:1" x14ac:dyDescent="0.25">
      <c r="A78" s="51"/>
    </row>
    <row r="79" spans="1:1" x14ac:dyDescent="0.25">
      <c r="A79" s="51"/>
    </row>
    <row r="80" spans="1:1" x14ac:dyDescent="0.25">
      <c r="A80" s="51"/>
    </row>
    <row r="81" spans="1:1" x14ac:dyDescent="0.25">
      <c r="A81" s="51"/>
    </row>
    <row r="82" spans="1:1" x14ac:dyDescent="0.25">
      <c r="A82" s="51"/>
    </row>
    <row r="83" spans="1:1" x14ac:dyDescent="0.25">
      <c r="A83" s="51"/>
    </row>
    <row r="84" spans="1:1" x14ac:dyDescent="0.25">
      <c r="A84" s="51"/>
    </row>
    <row r="85" spans="1:1" x14ac:dyDescent="0.25">
      <c r="A85" s="51"/>
    </row>
    <row r="86" spans="1:1" x14ac:dyDescent="0.25">
      <c r="A86" s="51"/>
    </row>
    <row r="87" spans="1:1" x14ac:dyDescent="0.25">
      <c r="A87" s="51"/>
    </row>
    <row r="88" spans="1:1" x14ac:dyDescent="0.25">
      <c r="A88" s="51"/>
    </row>
    <row r="89" spans="1:1" x14ac:dyDescent="0.25">
      <c r="A89" s="51"/>
    </row>
    <row r="90" spans="1:1" x14ac:dyDescent="0.25">
      <c r="A90" s="51"/>
    </row>
    <row r="91" spans="1:1" x14ac:dyDescent="0.25">
      <c r="A91" s="51"/>
    </row>
    <row r="92" spans="1:1" x14ac:dyDescent="0.25">
      <c r="A92" s="51"/>
    </row>
    <row r="93" spans="1:1" x14ac:dyDescent="0.25">
      <c r="A93" s="51"/>
    </row>
    <row r="94" spans="1:1" x14ac:dyDescent="0.25">
      <c r="A94" s="51"/>
    </row>
    <row r="95" spans="1:1" x14ac:dyDescent="0.25">
      <c r="A95" s="51"/>
    </row>
    <row r="96" spans="1:1" x14ac:dyDescent="0.25">
      <c r="A96" s="51"/>
    </row>
    <row r="97" spans="1:1" x14ac:dyDescent="0.25">
      <c r="A97" s="51"/>
    </row>
    <row r="98" spans="1:1" x14ac:dyDescent="0.25">
      <c r="A98" s="51"/>
    </row>
    <row r="99" spans="1:1" x14ac:dyDescent="0.25">
      <c r="A99" s="51"/>
    </row>
    <row r="100" spans="1:1" x14ac:dyDescent="0.25">
      <c r="A100" s="51"/>
    </row>
    <row r="101" spans="1:1" x14ac:dyDescent="0.25">
      <c r="A101" s="51"/>
    </row>
    <row r="102" spans="1:1" x14ac:dyDescent="0.25">
      <c r="A102" s="51"/>
    </row>
    <row r="103" spans="1:1" x14ac:dyDescent="0.25">
      <c r="A103" s="51"/>
    </row>
    <row r="104" spans="1:1" x14ac:dyDescent="0.25">
      <c r="A104" s="51"/>
    </row>
    <row r="105" spans="1:1" x14ac:dyDescent="0.25">
      <c r="A105" s="51"/>
    </row>
    <row r="106" spans="1:1" x14ac:dyDescent="0.25">
      <c r="A106" s="51"/>
    </row>
    <row r="107" spans="1:1" x14ac:dyDescent="0.25">
      <c r="A107" s="51"/>
    </row>
    <row r="108" spans="1:1" x14ac:dyDescent="0.25">
      <c r="A108" s="51"/>
    </row>
    <row r="109" spans="1:1" x14ac:dyDescent="0.25">
      <c r="A109" s="51"/>
    </row>
  </sheetData>
  <mergeCells count="93">
    <mergeCell ref="AG13:AG16"/>
    <mergeCell ref="AH13:AH16"/>
    <mergeCell ref="AI13:AI16"/>
    <mergeCell ref="M11:M12"/>
    <mergeCell ref="N11:N12"/>
    <mergeCell ref="AB13:AB16"/>
    <mergeCell ref="AC13:AC16"/>
    <mergeCell ref="AD13:AD16"/>
    <mergeCell ref="AE13:AE16"/>
    <mergeCell ref="AF13:AF16"/>
    <mergeCell ref="AI11:AI12"/>
    <mergeCell ref="M13:M16"/>
    <mergeCell ref="N13:N16"/>
    <mergeCell ref="O13:O16"/>
    <mergeCell ref="P13:P16"/>
    <mergeCell ref="Q13:Q16"/>
    <mergeCell ref="R13:R16"/>
    <mergeCell ref="S13:S16"/>
    <mergeCell ref="T13:T16"/>
    <mergeCell ref="U13:U16"/>
    <mergeCell ref="V13:V16"/>
    <mergeCell ref="W13:W16"/>
    <mergeCell ref="X13:X16"/>
    <mergeCell ref="Y13:Y16"/>
    <mergeCell ref="Z13:Z16"/>
    <mergeCell ref="AA13:AA16"/>
    <mergeCell ref="AD11:AD12"/>
    <mergeCell ref="AE11:AE12"/>
    <mergeCell ref="AF11:AF12"/>
    <mergeCell ref="AG11:AG12"/>
    <mergeCell ref="AH11:AH12"/>
    <mergeCell ref="Y11:Y12"/>
    <mergeCell ref="Z11:Z12"/>
    <mergeCell ref="AA11:AA12"/>
    <mergeCell ref="AB11:AB12"/>
    <mergeCell ref="AC11:AC12"/>
    <mergeCell ref="T11:T12"/>
    <mergeCell ref="U11:U12"/>
    <mergeCell ref="V11:V12"/>
    <mergeCell ref="W11:W12"/>
    <mergeCell ref="X11:X12"/>
    <mergeCell ref="O11:O12"/>
    <mergeCell ref="P11:P12"/>
    <mergeCell ref="Q11:Q12"/>
    <mergeCell ref="R11:R12"/>
    <mergeCell ref="S11:S12"/>
    <mergeCell ref="A27:F27"/>
    <mergeCell ref="A29:E29"/>
    <mergeCell ref="A24:C24"/>
    <mergeCell ref="D24:E24"/>
    <mergeCell ref="G24:H24"/>
    <mergeCell ref="D25:E25"/>
    <mergeCell ref="G25:H25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  <mergeCell ref="B11:B12"/>
    <mergeCell ref="A11:A12"/>
    <mergeCell ref="C11:C12"/>
    <mergeCell ref="D11:D12"/>
    <mergeCell ref="A13:A16"/>
    <mergeCell ref="B13:B16"/>
    <mergeCell ref="C13:C16"/>
    <mergeCell ref="D13:D16"/>
  </mergeCells>
  <printOptions horizontalCentered="1"/>
  <pageMargins left="0.196527777777778" right="0.196527777777778" top="0.94513888888888897" bottom="0.15763888888888899" header="0.31527777777777799" footer="0.51180555555555496"/>
  <pageSetup paperSize="9" scale="38" firstPageNumber="0" fitToHeight="0" orientation="landscape" r:id="rId1"/>
  <headerFooter>
    <oddHeader>&amp;R&amp;"Times New Roman,Обычный"&amp;14&amp;P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ADDC"/>
    <pageSetUpPr fitToPage="1"/>
  </sheetPr>
  <dimension ref="A1:AI33"/>
  <sheetViews>
    <sheetView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W11" sqref="W11"/>
    </sheetView>
  </sheetViews>
  <sheetFormatPr defaultRowHeight="15" x14ac:dyDescent="0.25"/>
  <cols>
    <col min="1" max="1" width="14" style="1" customWidth="1"/>
    <col min="2" max="2" width="20" style="51" customWidth="1"/>
    <col min="3" max="3" width="15.5703125" style="51" customWidth="1"/>
    <col min="4" max="4" width="9.5703125" style="23" customWidth="1"/>
    <col min="5" max="5" width="10.85546875" style="51" customWidth="1"/>
    <col min="6" max="6" width="13.7109375" style="51" customWidth="1"/>
    <col min="7" max="7" width="12" style="51" customWidth="1"/>
    <col min="8" max="8" width="14.7109375" style="51" customWidth="1"/>
    <col min="9" max="11" width="11.7109375" style="51" customWidth="1"/>
    <col min="12" max="12" width="12.28515625" style="51" customWidth="1"/>
    <col min="13" max="14" width="7.5703125" style="51" customWidth="1"/>
    <col min="15" max="15" width="13.5703125" style="51" customWidth="1"/>
    <col min="16" max="16" width="12.85546875" style="51" customWidth="1"/>
    <col min="17" max="17" width="14.85546875" style="51" customWidth="1"/>
    <col min="18" max="19" width="12" style="23" customWidth="1"/>
    <col min="20" max="21" width="11.7109375" style="51" customWidth="1"/>
    <col min="22" max="22" width="12.28515625" style="51" customWidth="1"/>
    <col min="23" max="24" width="7.28515625" style="51" customWidth="1"/>
    <col min="25" max="25" width="13.5703125" style="20" customWidth="1"/>
    <col min="26" max="26" width="12.5703125" style="20" customWidth="1"/>
    <col min="27" max="27" width="15.28515625" style="51" customWidth="1"/>
    <col min="28" max="29" width="11.7109375" style="51" customWidth="1"/>
    <col min="30" max="30" width="13" style="51" customWidth="1"/>
    <col min="31" max="31" width="10.5703125" style="51" hidden="1" customWidth="1"/>
    <col min="32" max="32" width="25.28515625" style="51" hidden="1" customWidth="1"/>
    <col min="33" max="33" width="9.85546875" style="51" hidden="1" customWidth="1"/>
    <col min="34" max="35" width="11.5703125" style="51" hidden="1" customWidth="1"/>
    <col min="36" max="1025" width="8.85546875" style="51" customWidth="1"/>
    <col min="1026" max="16384" width="9.140625" style="51"/>
  </cols>
  <sheetData>
    <row r="1" spans="1:35" s="133" customFormat="1" ht="32.1" customHeight="1" x14ac:dyDescent="0.25">
      <c r="A1" s="229" t="s">
        <v>214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</row>
    <row r="2" spans="1:35" ht="20.2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s="16" customFormat="1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5" s="16" customFormat="1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5" s="16" customFormat="1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5" s="16" customFormat="1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5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  <c r="AA7" s="59">
        <v>27</v>
      </c>
      <c r="AB7" s="59">
        <v>28</v>
      </c>
      <c r="AC7" s="59">
        <v>29</v>
      </c>
      <c r="AD7" s="59">
        <v>30</v>
      </c>
      <c r="AE7" s="59">
        <v>31</v>
      </c>
      <c r="AF7" s="59">
        <v>32</v>
      </c>
      <c r="AG7" s="59">
        <v>33</v>
      </c>
      <c r="AH7" s="59">
        <v>34</v>
      </c>
      <c r="AI7" s="21">
        <v>35</v>
      </c>
    </row>
    <row r="8" spans="1:35" s="52" customFormat="1" ht="66" customHeight="1" x14ac:dyDescent="0.25">
      <c r="A8" s="35">
        <v>764</v>
      </c>
      <c r="B8" s="32" t="s">
        <v>44</v>
      </c>
      <c r="C8" s="33" t="s">
        <v>172</v>
      </c>
      <c r="D8" s="34">
        <v>4</v>
      </c>
      <c r="E8" s="35" t="s">
        <v>96</v>
      </c>
      <c r="F8" s="36">
        <v>2961</v>
      </c>
      <c r="G8" s="36">
        <v>2937</v>
      </c>
      <c r="H8" s="12">
        <f>(G8-F8)/F8*100</f>
        <v>-0.81053698074974678</v>
      </c>
      <c r="I8" s="36">
        <v>0</v>
      </c>
      <c r="J8" s="36">
        <v>0</v>
      </c>
      <c r="K8" s="36">
        <v>2937</v>
      </c>
      <c r="L8" s="39">
        <f>K8/G8*100</f>
        <v>100</v>
      </c>
      <c r="M8" s="36">
        <v>0</v>
      </c>
      <c r="N8" s="36">
        <v>0</v>
      </c>
      <c r="O8" s="137">
        <v>78814889.170000002</v>
      </c>
      <c r="P8" s="137">
        <v>77945489.129999995</v>
      </c>
      <c r="Q8" s="138">
        <f>(P8-O8)/O8*100</f>
        <v>-1.1030911153408485</v>
      </c>
      <c r="R8" s="36">
        <v>0</v>
      </c>
      <c r="S8" s="36">
        <v>0</v>
      </c>
      <c r="T8" s="137">
        <v>67425517.510000005</v>
      </c>
      <c r="U8" s="137">
        <v>67425517.510000005</v>
      </c>
      <c r="V8" s="137">
        <f>U8/P8*100</f>
        <v>86.503424717170688</v>
      </c>
      <c r="W8" s="36">
        <v>0</v>
      </c>
      <c r="X8" s="36">
        <v>3</v>
      </c>
      <c r="Y8" s="147">
        <f>SUM(O8/F8)</f>
        <v>26617.65929415738</v>
      </c>
      <c r="Z8" s="147">
        <f>SUM(P8/G8)</f>
        <v>26539.151899897854</v>
      </c>
      <c r="AA8" s="141">
        <f>(Z8-Y8)/Y8*100</f>
        <v>-0.29494477103311201</v>
      </c>
      <c r="AB8" s="36">
        <v>0</v>
      </c>
      <c r="AC8" s="36">
        <v>0</v>
      </c>
      <c r="AD8" s="142">
        <f>T8-U8</f>
        <v>0</v>
      </c>
      <c r="AE8" s="144">
        <v>100</v>
      </c>
      <c r="AF8" s="36" t="s">
        <v>181</v>
      </c>
      <c r="AG8" s="36">
        <v>3067</v>
      </c>
      <c r="AH8" s="36">
        <v>3087</v>
      </c>
      <c r="AI8" s="38">
        <f>AH8/AG8*100</f>
        <v>100.6521030322791</v>
      </c>
    </row>
    <row r="9" spans="1:35" s="52" customFormat="1" ht="66" customHeight="1" x14ac:dyDescent="0.25">
      <c r="A9" s="35">
        <v>764</v>
      </c>
      <c r="B9" s="32" t="s">
        <v>45</v>
      </c>
      <c r="C9" s="33" t="s">
        <v>172</v>
      </c>
      <c r="D9" s="34">
        <v>4</v>
      </c>
      <c r="E9" s="35" t="s">
        <v>96</v>
      </c>
      <c r="F9" s="36">
        <v>445</v>
      </c>
      <c r="G9" s="36">
        <v>448</v>
      </c>
      <c r="H9" s="12">
        <f>(G9-F9)/F9*100</f>
        <v>0.6741573033707865</v>
      </c>
      <c r="I9" s="36">
        <v>0</v>
      </c>
      <c r="J9" s="36">
        <v>0</v>
      </c>
      <c r="K9" s="36">
        <v>448</v>
      </c>
      <c r="L9" s="39">
        <f>K9/G9*100</f>
        <v>100</v>
      </c>
      <c r="M9" s="36">
        <v>0</v>
      </c>
      <c r="N9" s="36">
        <v>0</v>
      </c>
      <c r="O9" s="137">
        <v>28643128.260000002</v>
      </c>
      <c r="P9" s="137">
        <v>29848965.57</v>
      </c>
      <c r="Q9" s="138">
        <f t="shared" ref="Q9:Q10" si="0">(P9-O9)/O9*100</f>
        <v>4.2098659722302223</v>
      </c>
      <c r="R9" s="36">
        <v>0</v>
      </c>
      <c r="S9" s="36">
        <v>0</v>
      </c>
      <c r="T9" s="137">
        <v>26443789.600000001</v>
      </c>
      <c r="U9" s="137">
        <v>26443789.600000001</v>
      </c>
      <c r="V9" s="137">
        <f>U9/P9*100</f>
        <v>88.591979973261104</v>
      </c>
      <c r="W9" s="36">
        <v>0</v>
      </c>
      <c r="X9" s="36">
        <v>3</v>
      </c>
      <c r="Y9" s="147">
        <f t="shared" ref="Y9" si="1">SUM(O9/F9)</f>
        <v>64366.580359550564</v>
      </c>
      <c r="Z9" s="147">
        <f t="shared" ref="Z9" si="2">SUM(P9/G9)</f>
        <v>66627.155290178576</v>
      </c>
      <c r="AA9" s="141">
        <f>(Z9-Y9)/Y9*100</f>
        <v>3.5120320483090466</v>
      </c>
      <c r="AB9" s="36">
        <v>0</v>
      </c>
      <c r="AC9" s="36">
        <v>0</v>
      </c>
      <c r="AD9" s="142">
        <f>T9-U9</f>
        <v>0</v>
      </c>
      <c r="AE9" s="144">
        <v>100</v>
      </c>
      <c r="AF9" s="36" t="s">
        <v>181</v>
      </c>
      <c r="AG9" s="36">
        <v>519</v>
      </c>
      <c r="AH9" s="36">
        <v>521</v>
      </c>
      <c r="AI9" s="38">
        <f>AH9/AG9*100</f>
        <v>100.38535645472062</v>
      </c>
    </row>
    <row r="10" spans="1:35" s="52" customFormat="1" ht="66" customHeight="1" x14ac:dyDescent="0.25">
      <c r="A10" s="35">
        <v>764</v>
      </c>
      <c r="B10" s="32" t="s">
        <v>46</v>
      </c>
      <c r="C10" s="33" t="s">
        <v>172</v>
      </c>
      <c r="D10" s="34">
        <v>1</v>
      </c>
      <c r="E10" s="35" t="s">
        <v>96</v>
      </c>
      <c r="F10" s="36">
        <v>34</v>
      </c>
      <c r="G10" s="36">
        <v>46</v>
      </c>
      <c r="H10" s="12">
        <f>(G10-F10)/F10*100</f>
        <v>35.294117647058826</v>
      </c>
      <c r="I10" s="36">
        <v>1</v>
      </c>
      <c r="J10" s="36">
        <v>0</v>
      </c>
      <c r="K10" s="36">
        <v>46</v>
      </c>
      <c r="L10" s="39">
        <f>K10/G10*100</f>
        <v>100</v>
      </c>
      <c r="M10" s="36">
        <v>0</v>
      </c>
      <c r="N10" s="36">
        <v>0</v>
      </c>
      <c r="O10" s="137">
        <v>1360265.27</v>
      </c>
      <c r="P10" s="137">
        <v>1734861.52</v>
      </c>
      <c r="Q10" s="138">
        <f t="shared" si="0"/>
        <v>27.538470492597373</v>
      </c>
      <c r="R10" s="36">
        <v>1</v>
      </c>
      <c r="S10" s="36">
        <v>0</v>
      </c>
      <c r="T10" s="137">
        <v>1508884.98</v>
      </c>
      <c r="U10" s="137">
        <v>1508884.98</v>
      </c>
      <c r="V10" s="137">
        <f>U10/P10*100</f>
        <v>86.97437591445339</v>
      </c>
      <c r="W10" s="36">
        <v>0</v>
      </c>
      <c r="X10" s="36">
        <v>1</v>
      </c>
      <c r="Y10" s="147">
        <f>SUM(O10/F10)</f>
        <v>40007.80205882353</v>
      </c>
      <c r="Z10" s="147">
        <f>SUM(P10/G10)</f>
        <v>37714.380869565219</v>
      </c>
      <c r="AA10" s="141">
        <f>(Z10-Y10)/Y10*100</f>
        <v>-5.7324348532975922</v>
      </c>
      <c r="AB10" s="36">
        <v>0</v>
      </c>
      <c r="AC10" s="36">
        <v>0</v>
      </c>
      <c r="AD10" s="142">
        <f>T10-U10</f>
        <v>0</v>
      </c>
      <c r="AE10" s="144">
        <v>100</v>
      </c>
      <c r="AF10" s="36" t="s">
        <v>181</v>
      </c>
      <c r="AG10" s="36">
        <v>23</v>
      </c>
      <c r="AH10" s="36">
        <v>23</v>
      </c>
      <c r="AI10" s="38">
        <f>AH10/AG10*100</f>
        <v>100</v>
      </c>
    </row>
    <row r="11" spans="1:35" s="57" customFormat="1" x14ac:dyDescent="0.25">
      <c r="A11" s="26"/>
      <c r="B11" s="48" t="s">
        <v>33</v>
      </c>
      <c r="C11" s="28"/>
      <c r="D11" s="29"/>
      <c r="E11" s="30"/>
      <c r="F11" s="30"/>
      <c r="G11" s="30"/>
      <c r="H11" s="42"/>
      <c r="I11" s="30"/>
      <c r="J11" s="30"/>
      <c r="K11" s="30"/>
      <c r="L11" s="42"/>
      <c r="M11" s="30"/>
      <c r="N11" s="30"/>
      <c r="O11" s="139">
        <f>SUM(O8:O10)</f>
        <v>108818282.7</v>
      </c>
      <c r="P11" s="139">
        <f>SUM(P8:P10)</f>
        <v>109529316.21999998</v>
      </c>
      <c r="Q11" s="139">
        <f>(P11-O11)/O11*100</f>
        <v>0.6534136565637797</v>
      </c>
      <c r="R11" s="30"/>
      <c r="S11" s="30"/>
      <c r="T11" s="139">
        <f>SUM(T8:T10)</f>
        <v>95378192.090000018</v>
      </c>
      <c r="U11" s="139">
        <f>SUM(U8:U10)</f>
        <v>95378192.090000018</v>
      </c>
      <c r="V11" s="140">
        <f>U11/P11*100</f>
        <v>87.080057998740628</v>
      </c>
      <c r="W11" s="30"/>
      <c r="X11" s="30"/>
      <c r="Y11" s="30"/>
      <c r="Z11" s="30"/>
      <c r="AA11" s="30"/>
      <c r="AB11" s="30"/>
      <c r="AC11" s="30"/>
      <c r="AD11" s="143">
        <f>T11-U11</f>
        <v>0</v>
      </c>
      <c r="AE11" s="43"/>
      <c r="AF11" s="55"/>
      <c r="AG11" s="31"/>
      <c r="AH11" s="55"/>
      <c r="AI11" s="61"/>
    </row>
    <row r="12" spans="1:35" s="57" customFormat="1" ht="32.25" customHeight="1" x14ac:dyDescent="0.25">
      <c r="A12" s="26"/>
      <c r="B12" s="48" t="s">
        <v>34</v>
      </c>
      <c r="C12" s="30"/>
      <c r="D12" s="30"/>
      <c r="E12" s="30"/>
      <c r="F12" s="44"/>
      <c r="G12" s="44"/>
      <c r="H12" s="44"/>
      <c r="I12" s="44"/>
      <c r="J12" s="44"/>
      <c r="K12" s="44"/>
      <c r="L12" s="44"/>
      <c r="M12" s="44"/>
      <c r="N12" s="44"/>
      <c r="O12" s="140">
        <f>SUM(O11:O11)</f>
        <v>108818282.7</v>
      </c>
      <c r="P12" s="140">
        <f>SUM(P11:P11)</f>
        <v>109529316.21999998</v>
      </c>
      <c r="Q12" s="139">
        <f>(P12-O12)/O12*100</f>
        <v>0.6534136565637797</v>
      </c>
      <c r="R12" s="46"/>
      <c r="S12" s="46"/>
      <c r="T12" s="140">
        <f>SUM(T11:T11)</f>
        <v>95378192.090000018</v>
      </c>
      <c r="U12" s="140">
        <f>SUM(U11:U11)</f>
        <v>95378192.090000018</v>
      </c>
      <c r="V12" s="140">
        <f t="shared" ref="V12" si="3">U12/P12*100</f>
        <v>87.080057998740628</v>
      </c>
      <c r="W12" s="46"/>
      <c r="X12" s="46"/>
      <c r="Y12" s="46"/>
      <c r="Z12" s="46"/>
      <c r="AA12" s="46"/>
      <c r="AB12" s="46"/>
      <c r="AC12" s="46"/>
      <c r="AD12" s="140">
        <f>SUM(AD11:AD11)</f>
        <v>0</v>
      </c>
      <c r="AE12" s="45"/>
      <c r="AF12" s="47"/>
      <c r="AG12" s="47"/>
      <c r="AH12" s="47"/>
      <c r="AI12" s="43"/>
    </row>
    <row r="13" spans="1:35" s="16" customFormat="1" x14ac:dyDescent="0.25">
      <c r="A13" s="51"/>
      <c r="D13" s="23"/>
      <c r="E13" s="17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s="16" customFormat="1" x14ac:dyDescent="0.25">
      <c r="A14" s="51"/>
      <c r="D14" s="23"/>
      <c r="E14" s="1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s="16" customFormat="1" x14ac:dyDescent="0.25">
      <c r="A15" s="51"/>
      <c r="D15" s="23"/>
      <c r="E15" s="17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s="16" customFormat="1" x14ac:dyDescent="0.25">
      <c r="A16" s="51"/>
      <c r="D16" s="23"/>
      <c r="E16" s="17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s="16" customFormat="1" x14ac:dyDescent="0.25">
      <c r="A17" s="51"/>
      <c r="D17" s="23"/>
      <c r="E17" s="17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4"/>
      <c r="S17" s="24"/>
      <c r="T17" s="19"/>
      <c r="U17" s="19"/>
      <c r="V17" s="19"/>
      <c r="W17" s="19"/>
      <c r="X17" s="19"/>
      <c r="Y17" s="18"/>
      <c r="Z17" s="18"/>
      <c r="AA17" s="19"/>
      <c r="AB17" s="19"/>
      <c r="AC17" s="19"/>
      <c r="AD17" s="19"/>
      <c r="AE17" s="19"/>
      <c r="AF17" s="19"/>
    </row>
    <row r="18" spans="1:32" s="175" customFormat="1" ht="36" customHeight="1" x14ac:dyDescent="0.25">
      <c r="A18" s="235" t="s">
        <v>217</v>
      </c>
      <c r="B18" s="235"/>
      <c r="C18" s="235"/>
      <c r="D18" s="236"/>
      <c r="E18" s="236"/>
      <c r="G18" s="237" t="s">
        <v>218</v>
      </c>
      <c r="H18" s="237"/>
      <c r="I18" s="173"/>
      <c r="J18" s="173"/>
      <c r="K18" s="173"/>
      <c r="L18" s="173"/>
      <c r="M18" s="173"/>
      <c r="N18" s="173"/>
      <c r="O18" s="173"/>
      <c r="P18" s="173"/>
      <c r="Q18" s="173"/>
      <c r="R18" s="174"/>
      <c r="W18" s="173"/>
      <c r="X18" s="173"/>
      <c r="Y18" s="176"/>
      <c r="Z18" s="176"/>
      <c r="AA18" s="173"/>
      <c r="AB18" s="173"/>
      <c r="AC18" s="173"/>
      <c r="AD18" s="173"/>
      <c r="AE18" s="173"/>
      <c r="AF18" s="173"/>
    </row>
    <row r="19" spans="1:32" s="16" customFormat="1" x14ac:dyDescent="0.25">
      <c r="A19" s="1"/>
      <c r="D19" s="238" t="s">
        <v>49</v>
      </c>
      <c r="E19" s="238"/>
      <c r="F19" s="19"/>
      <c r="G19" s="239" t="s">
        <v>50</v>
      </c>
      <c r="H19" s="239"/>
      <c r="I19" s="19"/>
      <c r="J19" s="19"/>
      <c r="K19" s="19"/>
      <c r="L19" s="19"/>
      <c r="M19" s="19"/>
      <c r="N19" s="19"/>
      <c r="O19" s="19"/>
      <c r="P19" s="19"/>
      <c r="Q19" s="19"/>
      <c r="R19" s="24"/>
      <c r="W19" s="19"/>
      <c r="X19" s="19"/>
      <c r="Y19" s="18"/>
      <c r="Z19" s="18"/>
      <c r="AA19" s="19"/>
      <c r="AB19" s="19"/>
      <c r="AC19" s="19"/>
      <c r="AD19" s="19"/>
      <c r="AE19" s="19"/>
      <c r="AF19" s="19"/>
    </row>
    <row r="20" spans="1:32" s="16" customFormat="1" x14ac:dyDescent="0.25">
      <c r="A20" s="51"/>
      <c r="D20" s="23"/>
      <c r="E20" s="17"/>
      <c r="R20" s="25"/>
      <c r="S20" s="25"/>
      <c r="Y20" s="20"/>
      <c r="Z20" s="20"/>
    </row>
    <row r="21" spans="1:32" s="16" customFormat="1" x14ac:dyDescent="0.25">
      <c r="A21" s="234" t="s">
        <v>219</v>
      </c>
      <c r="B21" s="234"/>
      <c r="C21" s="234"/>
      <c r="D21" s="234"/>
      <c r="E21" s="234"/>
      <c r="F21" s="234"/>
      <c r="R21" s="25"/>
      <c r="S21" s="25"/>
      <c r="Y21" s="20"/>
      <c r="Z21" s="20"/>
    </row>
    <row r="22" spans="1:32" s="16" customFormat="1" x14ac:dyDescent="0.25">
      <c r="A22" s="127"/>
      <c r="B22" s="127"/>
      <c r="C22" s="127"/>
      <c r="D22" s="128"/>
      <c r="E22" s="128"/>
      <c r="F22" s="128"/>
      <c r="R22" s="25"/>
      <c r="S22" s="25"/>
      <c r="Y22" s="20"/>
      <c r="Z22" s="20"/>
    </row>
    <row r="23" spans="1:32" s="16" customFormat="1" x14ac:dyDescent="0.25">
      <c r="A23" s="234" t="s">
        <v>195</v>
      </c>
      <c r="B23" s="234"/>
      <c r="C23" s="234"/>
      <c r="D23" s="234"/>
      <c r="E23" s="234"/>
      <c r="F23" s="128"/>
      <c r="R23" s="25"/>
      <c r="S23" s="25"/>
      <c r="Y23" s="20"/>
      <c r="Z23" s="20"/>
    </row>
    <row r="24" spans="1:32" x14ac:dyDescent="0.25">
      <c r="A24" s="51"/>
    </row>
    <row r="25" spans="1:32" x14ac:dyDescent="0.25">
      <c r="A25" s="51"/>
    </row>
    <row r="26" spans="1:32" x14ac:dyDescent="0.25">
      <c r="A26" s="51"/>
    </row>
    <row r="27" spans="1:32" x14ac:dyDescent="0.25">
      <c r="A27" s="51"/>
    </row>
    <row r="28" spans="1:32" x14ac:dyDescent="0.25">
      <c r="A28" s="51"/>
    </row>
    <row r="29" spans="1:32" x14ac:dyDescent="0.25">
      <c r="A29" s="51"/>
    </row>
    <row r="30" spans="1:32" x14ac:dyDescent="0.25">
      <c r="A30" s="51"/>
    </row>
    <row r="31" spans="1:32" x14ac:dyDescent="0.25">
      <c r="A31" s="51"/>
    </row>
    <row r="33" spans="1:35" s="160" customFormat="1" ht="72" customHeight="1" x14ac:dyDescent="0.25">
      <c r="A33" s="149">
        <v>764</v>
      </c>
      <c r="B33" s="150" t="s">
        <v>47</v>
      </c>
      <c r="C33" s="151" t="s">
        <v>172</v>
      </c>
      <c r="D33" s="151">
        <v>2</v>
      </c>
      <c r="E33" s="149" t="s">
        <v>96</v>
      </c>
      <c r="F33" s="152">
        <v>0</v>
      </c>
      <c r="G33" s="152">
        <v>0</v>
      </c>
      <c r="H33" s="153" t="e">
        <f>(G33-F33)/F33*100</f>
        <v>#DIV/0!</v>
      </c>
      <c r="I33" s="152">
        <v>0</v>
      </c>
      <c r="J33" s="152">
        <v>0</v>
      </c>
      <c r="K33" s="152">
        <v>0</v>
      </c>
      <c r="L33" s="154">
        <v>0</v>
      </c>
      <c r="M33" s="152">
        <v>0</v>
      </c>
      <c r="N33" s="152">
        <v>0</v>
      </c>
      <c r="O33" s="155">
        <v>0</v>
      </c>
      <c r="P33" s="155">
        <v>0</v>
      </c>
      <c r="Q33" s="156" t="e">
        <f t="shared" ref="Q33" si="4">(P33-O33)/O33*100</f>
        <v>#DIV/0!</v>
      </c>
      <c r="R33" s="152">
        <v>0</v>
      </c>
      <c r="S33" s="152">
        <v>0</v>
      </c>
      <c r="T33" s="155">
        <v>0</v>
      </c>
      <c r="U33" s="155">
        <v>0</v>
      </c>
      <c r="V33" s="155">
        <v>0</v>
      </c>
      <c r="W33" s="152">
        <v>0</v>
      </c>
      <c r="X33" s="152">
        <v>0</v>
      </c>
      <c r="Y33" s="157" t="e">
        <f t="shared" ref="Y33" si="5">SUM(O33/F33)</f>
        <v>#DIV/0!</v>
      </c>
      <c r="Z33" s="157">
        <v>0</v>
      </c>
      <c r="AA33" s="158" t="e">
        <f>(Z33-Y33)/Y33*100</f>
        <v>#DIV/0!</v>
      </c>
      <c r="AB33" s="152">
        <v>0</v>
      </c>
      <c r="AC33" s="152">
        <v>0</v>
      </c>
      <c r="AD33" s="156">
        <f>T33-U33</f>
        <v>0</v>
      </c>
      <c r="AE33" s="159">
        <v>100</v>
      </c>
      <c r="AF33" s="152" t="s">
        <v>181</v>
      </c>
      <c r="AG33" s="152">
        <v>20</v>
      </c>
      <c r="AH33" s="152">
        <v>0</v>
      </c>
      <c r="AI33" s="159">
        <f>AH33/AG33*100</f>
        <v>0</v>
      </c>
    </row>
  </sheetData>
  <mergeCells count="39">
    <mergeCell ref="A21:F21"/>
    <mergeCell ref="A23:E23"/>
    <mergeCell ref="A18:C18"/>
    <mergeCell ref="D18:E18"/>
    <mergeCell ref="G18:H18"/>
    <mergeCell ref="D19:E19"/>
    <mergeCell ref="G19:H19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EB80A"/>
    <pageSetUpPr fitToPage="1"/>
  </sheetPr>
  <dimension ref="A1:AI22"/>
  <sheetViews>
    <sheetView view="pageBreakPreview" zoomScale="70" zoomScaleNormal="70" zoomScaleSheetLayoutView="70" zoomScalePageLayoutView="85" workbookViewId="0">
      <pane xSplit="2" ySplit="7" topLeftCell="D8" activePane="bottomRight" state="frozen"/>
      <selection pane="topRight" activeCell="C1" sqref="C1"/>
      <selection pane="bottomLeft" activeCell="A7" sqref="A7"/>
      <selection pane="bottomRight" activeCell="W11" sqref="W11"/>
    </sheetView>
  </sheetViews>
  <sheetFormatPr defaultRowHeight="15" x14ac:dyDescent="0.25"/>
  <cols>
    <col min="1" max="1" width="14" style="1" customWidth="1"/>
    <col min="2" max="2" width="19.140625" style="16" customWidth="1"/>
    <col min="3" max="3" width="14.85546875" style="16" customWidth="1"/>
    <col min="4" max="4" width="9.5703125" style="23" customWidth="1"/>
    <col min="5" max="5" width="12.28515625" style="17" customWidth="1"/>
    <col min="6" max="6" width="13.7109375" style="16" customWidth="1"/>
    <col min="7" max="7" width="11.85546875" style="16" customWidth="1"/>
    <col min="8" max="8" width="15.42578125" style="16" customWidth="1"/>
    <col min="9" max="11" width="12.140625" style="16" customWidth="1"/>
    <col min="12" max="12" width="12.28515625" style="16" customWidth="1"/>
    <col min="13" max="14" width="7.5703125" style="16" customWidth="1"/>
    <col min="15" max="16" width="13.42578125" style="16" customWidth="1"/>
    <col min="17" max="17" width="14.42578125" style="16" customWidth="1"/>
    <col min="18" max="19" width="11.85546875" style="25" customWidth="1"/>
    <col min="20" max="21" width="12.85546875" style="16" customWidth="1"/>
    <col min="22" max="22" width="11.7109375" style="16" customWidth="1"/>
    <col min="23" max="24" width="7" style="16" customWidth="1"/>
    <col min="25" max="25" width="13.5703125" style="20" customWidth="1"/>
    <col min="26" max="26" width="11" style="20" customWidth="1"/>
    <col min="27" max="27" width="15.28515625" style="16" customWidth="1"/>
    <col min="28" max="29" width="11.7109375" style="16" customWidth="1"/>
    <col min="30" max="30" width="13" style="16" customWidth="1"/>
    <col min="31" max="31" width="11" style="16" hidden="1" customWidth="1"/>
    <col min="32" max="32" width="25.28515625" style="16" hidden="1" customWidth="1"/>
    <col min="33" max="34" width="11.42578125" style="16" hidden="1" customWidth="1"/>
    <col min="35" max="35" width="13.42578125" style="16" hidden="1" customWidth="1"/>
    <col min="36" max="1025" width="8.85546875" style="16" customWidth="1"/>
    <col min="1026" max="16384" width="9.140625" style="16"/>
  </cols>
  <sheetData>
    <row r="1" spans="1:35" ht="32.1" customHeight="1" x14ac:dyDescent="0.25">
      <c r="A1" s="229" t="s">
        <v>215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</row>
    <row r="2" spans="1:35" ht="32.1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5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5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5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5" x14ac:dyDescent="0.2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  <c r="AA7" s="59">
        <v>27</v>
      </c>
      <c r="AB7" s="59">
        <v>28</v>
      </c>
      <c r="AC7" s="59">
        <v>29</v>
      </c>
      <c r="AD7" s="59">
        <v>30</v>
      </c>
      <c r="AE7" s="59">
        <v>31</v>
      </c>
      <c r="AF7" s="59">
        <v>32</v>
      </c>
      <c r="AG7" s="59">
        <v>33</v>
      </c>
      <c r="AH7" s="59">
        <v>34</v>
      </c>
      <c r="AI7" s="21">
        <v>35</v>
      </c>
    </row>
    <row r="8" spans="1:35" s="37" customFormat="1" ht="210" x14ac:dyDescent="0.25">
      <c r="A8" s="134" t="s">
        <v>43</v>
      </c>
      <c r="B8" s="54" t="s">
        <v>40</v>
      </c>
      <c r="C8" s="33" t="s">
        <v>172</v>
      </c>
      <c r="D8" s="34">
        <v>1</v>
      </c>
      <c r="E8" s="136" t="s">
        <v>68</v>
      </c>
      <c r="F8" s="36">
        <v>2760</v>
      </c>
      <c r="G8" s="36">
        <v>2760</v>
      </c>
      <c r="H8" s="217">
        <f>(G8-F8)/F8*100</f>
        <v>0</v>
      </c>
      <c r="I8" s="36">
        <v>0</v>
      </c>
      <c r="J8" s="36">
        <v>0</v>
      </c>
      <c r="K8" s="36">
        <v>2771</v>
      </c>
      <c r="L8" s="39">
        <f>K8/G8*100</f>
        <v>100.39855072463769</v>
      </c>
      <c r="M8" s="36">
        <v>0</v>
      </c>
      <c r="N8" s="36">
        <v>0</v>
      </c>
      <c r="O8" s="137">
        <v>6224000</v>
      </c>
      <c r="P8" s="137">
        <v>6699300</v>
      </c>
      <c r="Q8" s="138">
        <f t="shared" ref="Q8:Q9" si="0">(P8-O8)/O8*100</f>
        <v>7.6365681233933156</v>
      </c>
      <c r="R8" s="36">
        <v>0</v>
      </c>
      <c r="S8" s="36">
        <v>0</v>
      </c>
      <c r="T8" s="137">
        <v>6309199.7300000004</v>
      </c>
      <c r="U8" s="137">
        <v>6309199.7300000004</v>
      </c>
      <c r="V8" s="137">
        <f>U8/P8*100</f>
        <v>94.17699953726509</v>
      </c>
      <c r="W8" s="36">
        <v>0</v>
      </c>
      <c r="X8" s="36">
        <v>0</v>
      </c>
      <c r="Y8" s="147">
        <f>O8/F8</f>
        <v>2255.072463768116</v>
      </c>
      <c r="Z8" s="147">
        <f>P8/G8</f>
        <v>2427.282608695652</v>
      </c>
      <c r="AA8" s="141">
        <f>(Z8-Y8)/Y8*100</f>
        <v>7.6365681233933076</v>
      </c>
      <c r="AB8" s="36">
        <v>0</v>
      </c>
      <c r="AC8" s="36">
        <v>0</v>
      </c>
      <c r="AD8" s="142">
        <f>T8-U8</f>
        <v>0</v>
      </c>
      <c r="AE8" s="40">
        <v>100</v>
      </c>
      <c r="AF8" s="36" t="s">
        <v>173</v>
      </c>
      <c r="AG8" s="36">
        <v>15.4</v>
      </c>
      <c r="AH8" s="36">
        <v>73.25</v>
      </c>
      <c r="AI8" s="38">
        <f>AH8/AG8*100</f>
        <v>475.64935064935065</v>
      </c>
    </row>
    <row r="9" spans="1:35" s="37" customFormat="1" ht="75" x14ac:dyDescent="0.25">
      <c r="A9" s="134" t="s">
        <v>43</v>
      </c>
      <c r="B9" s="54" t="s">
        <v>41</v>
      </c>
      <c r="C9" s="33" t="s">
        <v>172</v>
      </c>
      <c r="D9" s="34">
        <v>1</v>
      </c>
      <c r="E9" s="136" t="s">
        <v>68</v>
      </c>
      <c r="F9" s="36">
        <v>394</v>
      </c>
      <c r="G9" s="36">
        <v>394</v>
      </c>
      <c r="H9" s="217">
        <f>(G9-F9)/F9*100</f>
        <v>0</v>
      </c>
      <c r="I9" s="36">
        <v>0</v>
      </c>
      <c r="J9" s="36">
        <v>0</v>
      </c>
      <c r="K9" s="36">
        <v>362</v>
      </c>
      <c r="L9" s="39">
        <f>K9/G9*100</f>
        <v>91.878172588832484</v>
      </c>
      <c r="M9" s="36">
        <v>0</v>
      </c>
      <c r="N9" s="36">
        <v>0</v>
      </c>
      <c r="O9" s="137">
        <v>9120000</v>
      </c>
      <c r="P9" s="137">
        <v>9600371.3300000001</v>
      </c>
      <c r="Q9" s="138">
        <f t="shared" si="0"/>
        <v>5.2672294956140355</v>
      </c>
      <c r="R9" s="36">
        <v>0</v>
      </c>
      <c r="S9" s="36">
        <v>0</v>
      </c>
      <c r="T9" s="137">
        <v>9260031.5</v>
      </c>
      <c r="U9" s="137">
        <v>9260031.5</v>
      </c>
      <c r="V9" s="137">
        <f>U9/P9*100</f>
        <v>96.454930561524435</v>
      </c>
      <c r="W9" s="36">
        <v>0</v>
      </c>
      <c r="X9" s="36">
        <v>0</v>
      </c>
      <c r="Y9" s="147">
        <f>O9/F9</f>
        <v>23147.208121827411</v>
      </c>
      <c r="Z9" s="147">
        <f>P9/G9</f>
        <v>24366.424695431473</v>
      </c>
      <c r="AA9" s="141">
        <f>(Z9-Y9)/Y9*100</f>
        <v>5.2672294956140417</v>
      </c>
      <c r="AB9" s="36">
        <v>0</v>
      </c>
      <c r="AC9" s="36">
        <v>0</v>
      </c>
      <c r="AD9" s="142">
        <f>T9-U9</f>
        <v>0</v>
      </c>
      <c r="AE9" s="40">
        <v>100</v>
      </c>
      <c r="AF9" s="36" t="s">
        <v>174</v>
      </c>
      <c r="AG9" s="36">
        <v>33.450000000000003</v>
      </c>
      <c r="AH9" s="36">
        <v>37.5</v>
      </c>
      <c r="AI9" s="38">
        <f>AH9/AG9*100</f>
        <v>112.10762331838563</v>
      </c>
    </row>
    <row r="10" spans="1:35" s="132" customFormat="1" x14ac:dyDescent="0.25">
      <c r="A10" s="26"/>
      <c r="B10" s="48" t="s">
        <v>33</v>
      </c>
      <c r="C10" s="28"/>
      <c r="D10" s="29"/>
      <c r="E10" s="30"/>
      <c r="F10" s="30"/>
      <c r="G10" s="30"/>
      <c r="H10" s="42"/>
      <c r="I10" s="30"/>
      <c r="J10" s="30"/>
      <c r="K10" s="30"/>
      <c r="L10" s="42"/>
      <c r="M10" s="30"/>
      <c r="N10" s="30"/>
      <c r="O10" s="139">
        <f>O8+O9</f>
        <v>15344000</v>
      </c>
      <c r="P10" s="139">
        <f>P8+P9</f>
        <v>16299671.33</v>
      </c>
      <c r="Q10" s="139">
        <f>(P10-O10)/O10*100</f>
        <v>6.2283063738269036</v>
      </c>
      <c r="R10" s="30"/>
      <c r="S10" s="30"/>
      <c r="T10" s="139">
        <f>T8+T9</f>
        <v>15569231.23</v>
      </c>
      <c r="U10" s="139">
        <f>U8+U9</f>
        <v>15569231.23</v>
      </c>
      <c r="V10" s="139">
        <f>U10/P10*100</f>
        <v>95.518682032222301</v>
      </c>
      <c r="W10" s="30"/>
      <c r="X10" s="30"/>
      <c r="Y10" s="139"/>
      <c r="Z10" s="139"/>
      <c r="AA10" s="139"/>
      <c r="AB10" s="30"/>
      <c r="AC10" s="30"/>
      <c r="AD10" s="143">
        <f>T10-U10</f>
        <v>0</v>
      </c>
      <c r="AE10" s="43"/>
      <c r="AF10" s="55"/>
      <c r="AG10" s="31"/>
      <c r="AH10" s="55"/>
      <c r="AI10" s="61"/>
    </row>
    <row r="11" spans="1:35" s="132" customFormat="1" ht="14.25" x14ac:dyDescent="0.25">
      <c r="A11" s="26"/>
      <c r="B11" s="48" t="s">
        <v>34</v>
      </c>
      <c r="C11" s="30"/>
      <c r="D11" s="30"/>
      <c r="E11" s="30"/>
      <c r="F11" s="44"/>
      <c r="G11" s="44"/>
      <c r="H11" s="44"/>
      <c r="I11" s="44"/>
      <c r="J11" s="44"/>
      <c r="K11" s="44"/>
      <c r="L11" s="44"/>
      <c r="M11" s="44"/>
      <c r="N11" s="44"/>
      <c r="O11" s="140">
        <f>SUM(O10:O10)</f>
        <v>15344000</v>
      </c>
      <c r="P11" s="140">
        <f>SUM(P10:P10)</f>
        <v>16299671.33</v>
      </c>
      <c r="Q11" s="139">
        <f>(P11-O11)/O11*100</f>
        <v>6.2283063738269036</v>
      </c>
      <c r="R11" s="46"/>
      <c r="S11" s="46"/>
      <c r="T11" s="140">
        <f>SUM(T10:T10)</f>
        <v>15569231.23</v>
      </c>
      <c r="U11" s="140">
        <f>SUM(U10:U10)</f>
        <v>15569231.23</v>
      </c>
      <c r="V11" s="140">
        <f>U11/P11*100</f>
        <v>95.518682032222301</v>
      </c>
      <c r="W11" s="46"/>
      <c r="X11" s="46"/>
      <c r="Y11" s="140"/>
      <c r="Z11" s="140"/>
      <c r="AA11" s="140"/>
      <c r="AB11" s="46"/>
      <c r="AC11" s="46"/>
      <c r="AD11" s="140">
        <f>SUM(AD10:AD10)</f>
        <v>0</v>
      </c>
      <c r="AE11" s="45"/>
      <c r="AF11" s="47"/>
      <c r="AG11" s="47"/>
      <c r="AH11" s="47"/>
      <c r="AI11" s="43"/>
    </row>
    <row r="12" spans="1:35" x14ac:dyDescent="0.25">
      <c r="A12" s="5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24"/>
      <c r="S12" s="24"/>
      <c r="T12" s="19"/>
      <c r="U12" s="19"/>
      <c r="V12" s="19"/>
      <c r="W12" s="19"/>
      <c r="X12" s="19"/>
      <c r="Y12" s="18"/>
      <c r="Z12" s="18"/>
      <c r="AA12" s="19"/>
      <c r="AB12" s="19"/>
      <c r="AC12" s="19"/>
      <c r="AD12" s="19"/>
      <c r="AE12" s="19"/>
      <c r="AF12" s="19"/>
    </row>
    <row r="13" spans="1:35" x14ac:dyDescent="0.25">
      <c r="A13" s="5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4"/>
      <c r="S13" s="24"/>
      <c r="T13" s="19"/>
      <c r="U13" s="19"/>
      <c r="V13" s="19"/>
      <c r="W13" s="19"/>
      <c r="X13" s="19"/>
      <c r="Y13" s="18"/>
      <c r="Z13" s="18"/>
      <c r="AA13" s="19"/>
      <c r="AB13" s="19"/>
      <c r="AC13" s="19"/>
      <c r="AD13" s="19"/>
      <c r="AE13" s="19"/>
      <c r="AF13" s="19"/>
    </row>
    <row r="14" spans="1:35" x14ac:dyDescent="0.25">
      <c r="A14" s="5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4"/>
      <c r="S14" s="24"/>
      <c r="T14" s="19"/>
      <c r="U14" s="19"/>
      <c r="V14" s="19"/>
      <c r="W14" s="19"/>
      <c r="X14" s="19"/>
      <c r="Y14" s="18"/>
      <c r="Z14" s="18"/>
      <c r="AA14" s="19"/>
      <c r="AB14" s="19"/>
      <c r="AC14" s="19"/>
      <c r="AD14" s="19"/>
      <c r="AE14" s="19"/>
      <c r="AF14" s="19"/>
    </row>
    <row r="15" spans="1:35" x14ac:dyDescent="0.25">
      <c r="A15" s="5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24"/>
      <c r="S15" s="24"/>
      <c r="T15" s="19"/>
      <c r="U15" s="19"/>
      <c r="V15" s="19"/>
      <c r="W15" s="19"/>
      <c r="X15" s="19"/>
      <c r="Y15" s="18"/>
      <c r="Z15" s="18"/>
      <c r="AA15" s="19"/>
      <c r="AB15" s="19"/>
      <c r="AC15" s="19"/>
      <c r="AD15" s="19"/>
      <c r="AE15" s="19"/>
      <c r="AF15" s="19"/>
    </row>
    <row r="16" spans="1:35" x14ac:dyDescent="0.25">
      <c r="A16" s="5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4"/>
      <c r="S16" s="24"/>
      <c r="T16" s="19"/>
      <c r="U16" s="19"/>
      <c r="V16" s="19"/>
      <c r="W16" s="19"/>
      <c r="X16" s="19"/>
      <c r="Y16" s="18"/>
      <c r="Z16" s="18"/>
      <c r="AA16" s="19"/>
      <c r="AB16" s="19"/>
      <c r="AC16" s="19"/>
      <c r="AD16" s="19"/>
      <c r="AE16" s="19"/>
      <c r="AF16" s="19"/>
    </row>
    <row r="17" spans="1:32" s="175" customFormat="1" ht="36" customHeight="1" x14ac:dyDescent="0.25">
      <c r="A17" s="235" t="s">
        <v>217</v>
      </c>
      <c r="B17" s="235"/>
      <c r="C17" s="235"/>
      <c r="D17" s="236"/>
      <c r="E17" s="236"/>
      <c r="G17" s="237" t="s">
        <v>218</v>
      </c>
      <c r="H17" s="237"/>
      <c r="I17" s="173"/>
      <c r="J17" s="173"/>
      <c r="K17" s="173"/>
      <c r="L17" s="173"/>
      <c r="M17" s="173"/>
      <c r="N17" s="173"/>
      <c r="O17" s="173"/>
      <c r="P17" s="173"/>
      <c r="Q17" s="173"/>
      <c r="R17" s="174"/>
      <c r="W17" s="173"/>
      <c r="X17" s="173"/>
      <c r="Y17" s="176"/>
      <c r="Z17" s="176"/>
      <c r="AA17" s="173"/>
      <c r="AB17" s="173"/>
      <c r="AC17" s="173"/>
      <c r="AD17" s="173"/>
      <c r="AE17" s="173"/>
      <c r="AF17" s="173"/>
    </row>
    <row r="18" spans="1:32" x14ac:dyDescent="0.25">
      <c r="D18" s="238" t="s">
        <v>49</v>
      </c>
      <c r="E18" s="238"/>
      <c r="F18" s="19"/>
      <c r="G18" s="239" t="s">
        <v>50</v>
      </c>
      <c r="H18" s="239"/>
      <c r="I18" s="19"/>
      <c r="J18" s="19"/>
      <c r="K18" s="19"/>
      <c r="L18" s="19"/>
      <c r="M18" s="19"/>
      <c r="N18" s="19"/>
      <c r="O18" s="19"/>
      <c r="P18" s="19"/>
      <c r="Q18" s="19"/>
      <c r="R18" s="24"/>
      <c r="S18" s="16"/>
      <c r="W18" s="19"/>
      <c r="X18" s="19"/>
      <c r="Y18" s="18"/>
      <c r="Z18" s="18"/>
      <c r="AA18" s="19"/>
      <c r="AB18" s="19"/>
      <c r="AC18" s="19"/>
      <c r="AD18" s="19"/>
      <c r="AE18" s="19"/>
      <c r="AF18" s="19"/>
    </row>
    <row r="19" spans="1:32" x14ac:dyDescent="0.25">
      <c r="A19" s="51"/>
    </row>
    <row r="20" spans="1:32" x14ac:dyDescent="0.25">
      <c r="A20" s="234" t="s">
        <v>219</v>
      </c>
      <c r="B20" s="234"/>
      <c r="C20" s="234"/>
      <c r="D20" s="234"/>
      <c r="E20" s="234"/>
      <c r="F20" s="234"/>
    </row>
    <row r="21" spans="1:32" x14ac:dyDescent="0.25">
      <c r="A21" s="127"/>
      <c r="B21" s="127"/>
      <c r="C21" s="127"/>
      <c r="D21" s="128"/>
      <c r="E21" s="128"/>
      <c r="F21" s="128"/>
    </row>
    <row r="22" spans="1:32" x14ac:dyDescent="0.25">
      <c r="A22" s="234" t="s">
        <v>195</v>
      </c>
      <c r="B22" s="234"/>
      <c r="C22" s="234"/>
      <c r="D22" s="234"/>
      <c r="E22" s="234"/>
      <c r="F22" s="128"/>
    </row>
  </sheetData>
  <mergeCells count="39">
    <mergeCell ref="A20:F20"/>
    <mergeCell ref="A22:E22"/>
    <mergeCell ref="A17:C17"/>
    <mergeCell ref="D17:E17"/>
    <mergeCell ref="G17:H17"/>
    <mergeCell ref="D18:E18"/>
    <mergeCell ref="G18:H18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E5:E6"/>
    <mergeCell ref="F5:F6"/>
    <mergeCell ref="G5:G6"/>
    <mergeCell ref="H5:H6"/>
    <mergeCell ref="I5:J5"/>
    <mergeCell ref="K5:K6"/>
    <mergeCell ref="L5:L6"/>
    <mergeCell ref="M5:N5"/>
    <mergeCell ref="O5:O6"/>
    <mergeCell ref="P5:P6"/>
    <mergeCell ref="W5:X5"/>
    <mergeCell ref="Q5:Q6"/>
    <mergeCell ref="R5:S5"/>
    <mergeCell ref="T5:T6"/>
    <mergeCell ref="U5:U6"/>
    <mergeCell ref="V5:V6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38AC8"/>
    <pageSetUpPr fitToPage="1"/>
  </sheetPr>
  <dimension ref="A1:AL35"/>
  <sheetViews>
    <sheetView tabSelected="1" view="pageBreakPreview" zoomScale="70" zoomScaleNormal="70" zoomScaleSheetLayoutView="70" zoomScalePageLayoutView="85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N11" sqref="N11"/>
    </sheetView>
  </sheetViews>
  <sheetFormatPr defaultRowHeight="15" x14ac:dyDescent="0.25"/>
  <cols>
    <col min="1" max="1" width="14" style="1" customWidth="1"/>
    <col min="2" max="2" width="20.85546875" style="16" customWidth="1"/>
    <col min="3" max="3" width="15.85546875" style="6" customWidth="1"/>
    <col min="4" max="4" width="9.5703125" style="130" customWidth="1"/>
    <col min="5" max="5" width="13.42578125" style="17" customWidth="1"/>
    <col min="6" max="6" width="13.7109375" style="6" customWidth="1"/>
    <col min="7" max="7" width="11.28515625" style="6" customWidth="1"/>
    <col min="8" max="8" width="15.28515625" style="6" customWidth="1"/>
    <col min="9" max="9" width="11" style="6" customWidth="1"/>
    <col min="10" max="10" width="11.85546875" style="6" customWidth="1"/>
    <col min="11" max="11" width="11.5703125" style="6" customWidth="1"/>
    <col min="12" max="12" width="12" style="6" customWidth="1"/>
    <col min="13" max="14" width="6.85546875" style="6" customWidth="1"/>
    <col min="15" max="15" width="13.5703125" style="6" customWidth="1"/>
    <col min="16" max="16" width="12.28515625" style="6" customWidth="1"/>
    <col min="17" max="17" width="14.5703125" style="6" customWidth="1"/>
    <col min="18" max="18" width="11.140625" style="131" customWidth="1"/>
    <col min="19" max="19" width="11.42578125" style="131" customWidth="1"/>
    <col min="20" max="20" width="12.28515625" style="6" customWidth="1"/>
    <col min="21" max="21" width="12.7109375" style="6" customWidth="1"/>
    <col min="22" max="22" width="11.85546875" style="6" bestFit="1" customWidth="1"/>
    <col min="23" max="24" width="7" style="6" customWidth="1"/>
    <col min="25" max="25" width="13.5703125" style="20" customWidth="1"/>
    <col min="26" max="26" width="11.140625" style="20" customWidth="1"/>
    <col min="27" max="27" width="15.28515625" style="6" customWidth="1"/>
    <col min="28" max="28" width="11.140625" style="6" customWidth="1"/>
    <col min="29" max="29" width="11.7109375" style="6" customWidth="1"/>
    <col min="30" max="30" width="13.140625" style="6" customWidth="1"/>
    <col min="31" max="31" width="10.5703125" style="6" hidden="1" customWidth="1"/>
    <col min="32" max="32" width="25.28515625" style="16" hidden="1" customWidth="1"/>
    <col min="33" max="33" width="9.85546875" style="6" hidden="1" customWidth="1"/>
    <col min="34" max="34" width="11.42578125" style="6" hidden="1" customWidth="1"/>
    <col min="35" max="35" width="12.140625" style="6" hidden="1" customWidth="1"/>
    <col min="36" max="1025" width="8.85546875" style="6" customWidth="1"/>
    <col min="1026" max="16384" width="9.140625" style="6"/>
  </cols>
  <sheetData>
    <row r="1" spans="1:38" ht="32.1" customHeight="1" x14ac:dyDescent="0.25">
      <c r="A1" s="298" t="s">
        <v>216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</row>
    <row r="2" spans="1:38" ht="20.25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8" s="16" customFormat="1" ht="29.25" customHeight="1" x14ac:dyDescent="0.25">
      <c r="A3" s="230" t="s">
        <v>0</v>
      </c>
      <c r="B3" s="230" t="s">
        <v>1</v>
      </c>
      <c r="C3" s="230" t="s">
        <v>2</v>
      </c>
      <c r="D3" s="230" t="s">
        <v>3</v>
      </c>
      <c r="E3" s="230" t="s">
        <v>4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1" t="s">
        <v>175</v>
      </c>
      <c r="Z3" s="231"/>
      <c r="AA3" s="231"/>
      <c r="AB3" s="231"/>
      <c r="AC3" s="231"/>
      <c r="AD3" s="230" t="s">
        <v>166</v>
      </c>
      <c r="AE3" s="230" t="s">
        <v>5</v>
      </c>
      <c r="AF3" s="230" t="s">
        <v>176</v>
      </c>
      <c r="AG3" s="230"/>
      <c r="AH3" s="230"/>
      <c r="AI3" s="230"/>
    </row>
    <row r="4" spans="1:38" s="16" customFormat="1" ht="17.649999999999999" customHeight="1" x14ac:dyDescent="0.25">
      <c r="A4" s="230"/>
      <c r="B4" s="230"/>
      <c r="C4" s="230"/>
      <c r="D4" s="230"/>
      <c r="E4" s="232" t="s">
        <v>6</v>
      </c>
      <c r="F4" s="232"/>
      <c r="G4" s="232"/>
      <c r="H4" s="232"/>
      <c r="I4" s="232"/>
      <c r="J4" s="232"/>
      <c r="K4" s="232"/>
      <c r="L4" s="232"/>
      <c r="M4" s="232"/>
      <c r="N4" s="232"/>
      <c r="O4" s="233" t="s">
        <v>165</v>
      </c>
      <c r="P4" s="233"/>
      <c r="Q4" s="233"/>
      <c r="R4" s="233"/>
      <c r="S4" s="233"/>
      <c r="T4" s="233"/>
      <c r="U4" s="233"/>
      <c r="V4" s="233"/>
      <c r="W4" s="233"/>
      <c r="X4" s="233"/>
      <c r="Y4" s="228" t="s">
        <v>7</v>
      </c>
      <c r="Z4" s="228" t="s">
        <v>8</v>
      </c>
      <c r="AA4" s="228" t="s">
        <v>9</v>
      </c>
      <c r="AB4" s="228" t="s">
        <v>10</v>
      </c>
      <c r="AC4" s="228"/>
      <c r="AD4" s="230"/>
      <c r="AE4" s="230"/>
      <c r="AF4" s="230"/>
      <c r="AG4" s="230"/>
      <c r="AH4" s="230"/>
      <c r="AI4" s="230"/>
    </row>
    <row r="5" spans="1:38" s="16" customFormat="1" ht="108" customHeight="1" x14ac:dyDescent="0.25">
      <c r="A5" s="230"/>
      <c r="B5" s="230"/>
      <c r="C5" s="230"/>
      <c r="D5" s="230"/>
      <c r="E5" s="228" t="s">
        <v>11</v>
      </c>
      <c r="F5" s="228" t="s">
        <v>12</v>
      </c>
      <c r="G5" s="228" t="s">
        <v>13</v>
      </c>
      <c r="H5" s="228" t="s">
        <v>14</v>
      </c>
      <c r="I5" s="228" t="s">
        <v>15</v>
      </c>
      <c r="J5" s="228"/>
      <c r="K5" s="228" t="s">
        <v>16</v>
      </c>
      <c r="L5" s="228" t="s">
        <v>17</v>
      </c>
      <c r="M5" s="228" t="s">
        <v>18</v>
      </c>
      <c r="N5" s="228"/>
      <c r="O5" s="228" t="s">
        <v>19</v>
      </c>
      <c r="P5" s="228" t="s">
        <v>20</v>
      </c>
      <c r="Q5" s="228" t="s">
        <v>21</v>
      </c>
      <c r="R5" s="228" t="s">
        <v>22</v>
      </c>
      <c r="S5" s="228"/>
      <c r="T5" s="228" t="s">
        <v>52</v>
      </c>
      <c r="U5" s="228" t="s">
        <v>23</v>
      </c>
      <c r="V5" s="228" t="s">
        <v>24</v>
      </c>
      <c r="W5" s="228" t="s">
        <v>18</v>
      </c>
      <c r="X5" s="228"/>
      <c r="Y5" s="228"/>
      <c r="Z5" s="228"/>
      <c r="AA5" s="228"/>
      <c r="AB5" s="228"/>
      <c r="AC5" s="228"/>
      <c r="AD5" s="230"/>
      <c r="AE5" s="230"/>
      <c r="AF5" s="230"/>
      <c r="AG5" s="230"/>
      <c r="AH5" s="230"/>
      <c r="AI5" s="230"/>
    </row>
    <row r="6" spans="1:38" s="16" customFormat="1" ht="91.5" customHeight="1" x14ac:dyDescent="0.25">
      <c r="A6" s="230"/>
      <c r="B6" s="230"/>
      <c r="C6" s="230"/>
      <c r="D6" s="230"/>
      <c r="E6" s="228"/>
      <c r="F6" s="228"/>
      <c r="G6" s="228"/>
      <c r="H6" s="228"/>
      <c r="I6" s="2" t="s">
        <v>25</v>
      </c>
      <c r="J6" s="3" t="s">
        <v>26</v>
      </c>
      <c r="K6" s="228"/>
      <c r="L6" s="228"/>
      <c r="M6" s="2" t="s">
        <v>27</v>
      </c>
      <c r="N6" s="3" t="s">
        <v>28</v>
      </c>
      <c r="O6" s="228"/>
      <c r="P6" s="228"/>
      <c r="Q6" s="228"/>
      <c r="R6" s="2" t="s">
        <v>29</v>
      </c>
      <c r="S6" s="3" t="s">
        <v>26</v>
      </c>
      <c r="T6" s="228"/>
      <c r="U6" s="228"/>
      <c r="V6" s="228"/>
      <c r="W6" s="2" t="s">
        <v>27</v>
      </c>
      <c r="X6" s="3" t="s">
        <v>28</v>
      </c>
      <c r="Y6" s="228"/>
      <c r="Z6" s="228"/>
      <c r="AA6" s="228"/>
      <c r="AB6" s="4" t="s">
        <v>25</v>
      </c>
      <c r="AC6" s="4" t="s">
        <v>26</v>
      </c>
      <c r="AD6" s="230"/>
      <c r="AE6" s="230"/>
      <c r="AF6" s="4" t="s">
        <v>30</v>
      </c>
      <c r="AG6" s="4" t="s">
        <v>177</v>
      </c>
      <c r="AH6" s="4" t="s">
        <v>178</v>
      </c>
      <c r="AI6" s="4" t="s">
        <v>31</v>
      </c>
    </row>
    <row r="7" spans="1:38" x14ac:dyDescent="0.25">
      <c r="A7" s="60">
        <v>1</v>
      </c>
      <c r="B7" s="60">
        <v>2</v>
      </c>
      <c r="C7" s="60">
        <v>3</v>
      </c>
      <c r="D7" s="59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  <c r="AA7" s="60">
        <v>27</v>
      </c>
      <c r="AB7" s="60">
        <v>28</v>
      </c>
      <c r="AC7" s="60">
        <v>29</v>
      </c>
      <c r="AD7" s="60">
        <v>30</v>
      </c>
      <c r="AE7" s="60">
        <v>31</v>
      </c>
      <c r="AF7" s="60">
        <v>32</v>
      </c>
      <c r="AG7" s="60">
        <v>33</v>
      </c>
      <c r="AH7" s="60">
        <v>34</v>
      </c>
      <c r="AI7" s="5">
        <v>35</v>
      </c>
    </row>
    <row r="8" spans="1:38" s="52" customFormat="1" ht="29.25" customHeight="1" x14ac:dyDescent="0.25">
      <c r="A8" s="316">
        <v>775</v>
      </c>
      <c r="B8" s="322" t="s">
        <v>38</v>
      </c>
      <c r="C8" s="290" t="s">
        <v>172</v>
      </c>
      <c r="D8" s="292">
        <v>39</v>
      </c>
      <c r="E8" s="35" t="s">
        <v>171</v>
      </c>
      <c r="F8" s="36">
        <v>7650</v>
      </c>
      <c r="G8" s="36">
        <f>G10-80</f>
        <v>7268</v>
      </c>
      <c r="H8" s="12">
        <f>(G8-F8)/F8*100</f>
        <v>-4.9934640522875817</v>
      </c>
      <c r="I8" s="36">
        <v>3</v>
      </c>
      <c r="J8" s="36">
        <v>9</v>
      </c>
      <c r="K8" s="36">
        <f>K10-78</f>
        <v>6859</v>
      </c>
      <c r="L8" s="39">
        <f>K8/G8*100</f>
        <v>94.372592184920194</v>
      </c>
      <c r="M8" s="34">
        <v>0</v>
      </c>
      <c r="N8" s="34">
        <v>10</v>
      </c>
      <c r="O8" s="248">
        <v>617971177</v>
      </c>
      <c r="P8" s="248">
        <v>603809420</v>
      </c>
      <c r="Q8" s="250">
        <f>(P8-O8)/O8*100</f>
        <v>-2.2916533209120851</v>
      </c>
      <c r="R8" s="242">
        <v>0</v>
      </c>
      <c r="S8" s="242">
        <v>0</v>
      </c>
      <c r="T8" s="248">
        <v>603809420</v>
      </c>
      <c r="U8" s="248">
        <v>603809420</v>
      </c>
      <c r="V8" s="248">
        <f>U8/P8*100</f>
        <v>100</v>
      </c>
      <c r="W8" s="242">
        <v>0</v>
      </c>
      <c r="X8" s="242">
        <v>0</v>
      </c>
      <c r="Y8" s="147">
        <f>O8/F8</f>
        <v>80780.5460130719</v>
      </c>
      <c r="Z8" s="147">
        <f>P8/G8</f>
        <v>83077.795817281236</v>
      </c>
      <c r="AA8" s="141">
        <f>(Z8-Y8)/Y8*100</f>
        <v>2.8438156432337003</v>
      </c>
      <c r="AB8" s="36">
        <v>8</v>
      </c>
      <c r="AC8" s="36">
        <v>4</v>
      </c>
      <c r="AD8" s="144">
        <f>T8-U8</f>
        <v>0</v>
      </c>
      <c r="AE8" s="40"/>
      <c r="AF8" s="36"/>
      <c r="AG8" s="36"/>
      <c r="AH8" s="36"/>
      <c r="AI8" s="38" t="e">
        <f t="shared" ref="AI8:AI22" si="0">AH8/AG8*100</f>
        <v>#DIV/0!</v>
      </c>
    </row>
    <row r="9" spans="1:38" s="52" customFormat="1" ht="49.5" customHeight="1" x14ac:dyDescent="0.25">
      <c r="A9" s="318"/>
      <c r="B9" s="323"/>
      <c r="C9" s="291"/>
      <c r="D9" s="293"/>
      <c r="E9" s="35" t="s">
        <v>169</v>
      </c>
      <c r="F9" s="36">
        <f>138*F8</f>
        <v>1055700</v>
      </c>
      <c r="G9" s="36">
        <f>G11-11920</f>
        <v>1024254</v>
      </c>
      <c r="H9" s="12">
        <f>(G9-F9)/F9*100</f>
        <v>-2.978687127024723</v>
      </c>
      <c r="I9" s="214">
        <v>0</v>
      </c>
      <c r="J9" s="214">
        <v>1</v>
      </c>
      <c r="K9" s="36">
        <f>K11-9705</f>
        <v>927683</v>
      </c>
      <c r="L9" s="39">
        <f>K9/G9*100</f>
        <v>90.571576972118237</v>
      </c>
      <c r="M9" s="212">
        <v>1</v>
      </c>
      <c r="N9" s="212">
        <v>20</v>
      </c>
      <c r="O9" s="311"/>
      <c r="P9" s="310"/>
      <c r="Q9" s="310"/>
      <c r="R9" s="309"/>
      <c r="S9" s="309"/>
      <c r="T9" s="310"/>
      <c r="U9" s="310"/>
      <c r="V9" s="310"/>
      <c r="W9" s="309"/>
      <c r="X9" s="309"/>
      <c r="Y9" s="147">
        <f>O8/F9</f>
        <v>585.36627545704278</v>
      </c>
      <c r="Z9" s="147">
        <f>P8/G9</f>
        <v>589.51141025565926</v>
      </c>
      <c r="AA9" s="141">
        <f>(Z9-Y9)/Y9*100</f>
        <v>0.70812668450707039</v>
      </c>
      <c r="AB9" s="36">
        <v>0</v>
      </c>
      <c r="AC9" s="36">
        <v>1</v>
      </c>
      <c r="AD9" s="144">
        <f t="shared" ref="AD9:AD14" si="1">T9-U9</f>
        <v>0</v>
      </c>
      <c r="AE9" s="40"/>
      <c r="AF9" s="36"/>
      <c r="AG9" s="36"/>
      <c r="AH9" s="36"/>
      <c r="AI9" s="38" t="e">
        <f t="shared" si="0"/>
        <v>#DIV/0!</v>
      </c>
    </row>
    <row r="10" spans="1:38" s="52" customFormat="1" x14ac:dyDescent="0.25">
      <c r="A10" s="316">
        <v>775</v>
      </c>
      <c r="B10" s="322" t="s">
        <v>188</v>
      </c>
      <c r="C10" s="320" t="s">
        <v>187</v>
      </c>
      <c r="D10" s="292">
        <v>39</v>
      </c>
      <c r="E10" s="35" t="s">
        <v>171</v>
      </c>
      <c r="F10" s="36">
        <v>7740</v>
      </c>
      <c r="G10" s="36">
        <v>7348</v>
      </c>
      <c r="H10" s="12">
        <f>(G10-F10)/F10*100</f>
        <v>-5.0645994832041348</v>
      </c>
      <c r="I10" s="36">
        <v>3</v>
      </c>
      <c r="J10" s="36">
        <v>9</v>
      </c>
      <c r="K10" s="36">
        <v>6937</v>
      </c>
      <c r="L10" s="39">
        <f>K10/G10*100</f>
        <v>94.406641262928687</v>
      </c>
      <c r="M10" s="206">
        <v>0</v>
      </c>
      <c r="N10" s="206">
        <v>10</v>
      </c>
      <c r="O10" s="248">
        <v>314311000</v>
      </c>
      <c r="P10" s="248">
        <v>305482777.69999999</v>
      </c>
      <c r="Q10" s="250">
        <f t="shared" ref="Q10" si="2">(P10-O10)/O10*100</f>
        <v>-2.8087538457133259</v>
      </c>
      <c r="R10" s="242">
        <v>0</v>
      </c>
      <c r="S10" s="242">
        <v>0</v>
      </c>
      <c r="T10" s="248">
        <v>276681453.44999999</v>
      </c>
      <c r="U10" s="248">
        <v>276681453.44999999</v>
      </c>
      <c r="V10" s="248">
        <f>U10/P10*100</f>
        <v>90.571866451245768</v>
      </c>
      <c r="W10" s="242">
        <v>0</v>
      </c>
      <c r="X10" s="242">
        <v>12</v>
      </c>
      <c r="Y10" s="147">
        <f>O10/F10</f>
        <v>40608.656330749356</v>
      </c>
      <c r="Z10" s="147">
        <f>P10/G10</f>
        <v>41573.595223189979</v>
      </c>
      <c r="AA10" s="141">
        <f>(Z10-Y10)/Y10*100</f>
        <v>2.3761901516302077</v>
      </c>
      <c r="AB10" s="36">
        <v>10</v>
      </c>
      <c r="AC10" s="36">
        <v>3</v>
      </c>
      <c r="AD10" s="144">
        <f>T10-U10</f>
        <v>0</v>
      </c>
      <c r="AE10" s="40"/>
      <c r="AF10" s="36"/>
      <c r="AG10" s="36"/>
      <c r="AH10" s="36"/>
      <c r="AI10" s="38" t="e">
        <f t="shared" si="0"/>
        <v>#DIV/0!</v>
      </c>
    </row>
    <row r="11" spans="1:38" s="52" customFormat="1" ht="30" customHeight="1" x14ac:dyDescent="0.25">
      <c r="A11" s="318"/>
      <c r="B11" s="323"/>
      <c r="C11" s="321"/>
      <c r="D11" s="293"/>
      <c r="E11" s="35" t="s">
        <v>169</v>
      </c>
      <c r="F11" s="36">
        <f>138*F10</f>
        <v>1068120</v>
      </c>
      <c r="G11" s="36">
        <v>1036174</v>
      </c>
      <c r="H11" s="12">
        <f t="shared" ref="H11:H22" si="3">(G11-F11)/F11*100</f>
        <v>-2.9908624499119947</v>
      </c>
      <c r="I11" s="218">
        <v>0</v>
      </c>
      <c r="J11" s="218">
        <v>1</v>
      </c>
      <c r="K11" s="36">
        <v>937388</v>
      </c>
      <c r="L11" s="39">
        <f t="shared" ref="L11" si="4">K11/G11*100</f>
        <v>90.466273039084172</v>
      </c>
      <c r="M11" s="36">
        <v>1</v>
      </c>
      <c r="N11" s="36">
        <v>20</v>
      </c>
      <c r="O11" s="310"/>
      <c r="P11" s="310"/>
      <c r="Q11" s="310"/>
      <c r="R11" s="309"/>
      <c r="S11" s="309"/>
      <c r="T11" s="310"/>
      <c r="U11" s="310"/>
      <c r="V11" s="310"/>
      <c r="W11" s="309"/>
      <c r="X11" s="309"/>
      <c r="Y11" s="147">
        <f>O10/F11</f>
        <v>294.26562558514024</v>
      </c>
      <c r="Z11" s="147">
        <f>P10/G11</f>
        <v>294.81803027290783</v>
      </c>
      <c r="AA11" s="141">
        <f t="shared" ref="AA11:AA14" si="5">(Z11-Y11)/Y11*100</f>
        <v>0.18772314526005129</v>
      </c>
      <c r="AB11" s="36">
        <v>0</v>
      </c>
      <c r="AC11" s="36">
        <v>0</v>
      </c>
      <c r="AD11" s="144">
        <f>T10-U10</f>
        <v>0</v>
      </c>
      <c r="AE11" s="40"/>
      <c r="AF11" s="36"/>
      <c r="AG11" s="36"/>
      <c r="AH11" s="36"/>
      <c r="AI11" s="38" t="e">
        <f t="shared" si="0"/>
        <v>#DIV/0!</v>
      </c>
    </row>
    <row r="12" spans="1:38" s="222" customFormat="1" ht="63" customHeight="1" x14ac:dyDescent="0.25">
      <c r="A12" s="215">
        <v>775</v>
      </c>
      <c r="B12" s="219" t="s">
        <v>35</v>
      </c>
      <c r="C12" s="162" t="s">
        <v>172</v>
      </c>
      <c r="D12" s="163">
        <v>18</v>
      </c>
      <c r="E12" s="35" t="s">
        <v>96</v>
      </c>
      <c r="F12" s="166">
        <v>6733</v>
      </c>
      <c r="G12" s="166">
        <v>6627</v>
      </c>
      <c r="H12" s="165">
        <f t="shared" si="3"/>
        <v>-1.5743353631367891</v>
      </c>
      <c r="I12" s="166">
        <v>0</v>
      </c>
      <c r="J12" s="166">
        <v>2</v>
      </c>
      <c r="K12" s="166">
        <v>6682</v>
      </c>
      <c r="L12" s="167">
        <f>K12/G12*100</f>
        <v>100.82993813188472</v>
      </c>
      <c r="M12" s="166">
        <v>0</v>
      </c>
      <c r="N12" s="166">
        <v>0</v>
      </c>
      <c r="O12" s="168">
        <v>326266490</v>
      </c>
      <c r="P12" s="168">
        <v>321681409.94</v>
      </c>
      <c r="Q12" s="169">
        <f>(P12-O12)/O12*100</f>
        <v>-1.4053174936843813</v>
      </c>
      <c r="R12" s="166">
        <v>0</v>
      </c>
      <c r="S12" s="166">
        <v>0</v>
      </c>
      <c r="T12" s="168">
        <v>312752706.54000002</v>
      </c>
      <c r="U12" s="168">
        <v>312752706.54000002</v>
      </c>
      <c r="V12" s="168">
        <f>U122/P12*100</f>
        <v>0</v>
      </c>
      <c r="W12" s="166">
        <v>0</v>
      </c>
      <c r="X12" s="166">
        <v>0</v>
      </c>
      <c r="Y12" s="147">
        <f>O12/F12</f>
        <v>48457.818208822217</v>
      </c>
      <c r="Z12" s="147">
        <f>P12/G12</f>
        <v>48541.030623208091</v>
      </c>
      <c r="AA12" s="171">
        <f>(Z12-Y12)/Y12*100</f>
        <v>0.17172133922184091</v>
      </c>
      <c r="AB12" s="166">
        <v>0</v>
      </c>
      <c r="AC12" s="166">
        <v>0</v>
      </c>
      <c r="AD12" s="227">
        <f t="shared" si="1"/>
        <v>0</v>
      </c>
      <c r="AE12" s="220"/>
      <c r="AF12" s="166"/>
      <c r="AG12" s="166"/>
      <c r="AH12" s="166"/>
      <c r="AI12" s="221" t="e">
        <f t="shared" si="0"/>
        <v>#DIV/0!</v>
      </c>
    </row>
    <row r="13" spans="1:38" s="222" customFormat="1" ht="63" customHeight="1" x14ac:dyDescent="0.25">
      <c r="A13" s="215">
        <v>775</v>
      </c>
      <c r="B13" s="219" t="s">
        <v>36</v>
      </c>
      <c r="C13" s="162" t="s">
        <v>172</v>
      </c>
      <c r="D13" s="163">
        <v>18</v>
      </c>
      <c r="E13" s="35" t="s">
        <v>96</v>
      </c>
      <c r="F13" s="166">
        <v>7513</v>
      </c>
      <c r="G13" s="166">
        <v>7739</v>
      </c>
      <c r="H13" s="165">
        <f t="shared" si="3"/>
        <v>3.0081192599494209</v>
      </c>
      <c r="I13" s="166">
        <v>2</v>
      </c>
      <c r="J13" s="166">
        <v>0</v>
      </c>
      <c r="K13" s="166">
        <v>7597</v>
      </c>
      <c r="L13" s="167">
        <f t="shared" ref="L13" si="6">K13/G13*100</f>
        <v>98.165137614678898</v>
      </c>
      <c r="M13" s="166">
        <v>0</v>
      </c>
      <c r="N13" s="166">
        <v>0</v>
      </c>
      <c r="O13" s="168">
        <v>416914950</v>
      </c>
      <c r="P13" s="168">
        <v>430313776.45999998</v>
      </c>
      <c r="Q13" s="169">
        <f>(P13-O13)/O13*100</f>
        <v>3.2138033092840588</v>
      </c>
      <c r="R13" s="166">
        <v>0</v>
      </c>
      <c r="S13" s="166">
        <v>0</v>
      </c>
      <c r="T13" s="168">
        <v>418369834.48000002</v>
      </c>
      <c r="U13" s="168">
        <v>418369834.48000002</v>
      </c>
      <c r="V13" s="168">
        <f>U133/P13*100</f>
        <v>0</v>
      </c>
      <c r="W13" s="166">
        <v>0</v>
      </c>
      <c r="X13" s="166">
        <v>0</v>
      </c>
      <c r="Y13" s="147">
        <f t="shared" ref="Y13:Z14" si="7">O13/F13</f>
        <v>55492.473046719024</v>
      </c>
      <c r="Z13" s="147">
        <f t="shared" si="7"/>
        <v>55603.279036051164</v>
      </c>
      <c r="AA13" s="171">
        <f t="shared" si="5"/>
        <v>0.19967751164892797</v>
      </c>
      <c r="AB13" s="166">
        <v>0</v>
      </c>
      <c r="AC13" s="166">
        <v>0</v>
      </c>
      <c r="AD13" s="227">
        <f t="shared" si="1"/>
        <v>0</v>
      </c>
      <c r="AE13" s="220"/>
      <c r="AF13" s="166"/>
      <c r="AG13" s="166"/>
      <c r="AH13" s="166"/>
      <c r="AI13" s="221" t="e">
        <f t="shared" si="0"/>
        <v>#DIV/0!</v>
      </c>
    </row>
    <row r="14" spans="1:38" s="222" customFormat="1" ht="60" x14ac:dyDescent="0.25">
      <c r="A14" s="215">
        <v>775</v>
      </c>
      <c r="B14" s="219" t="s">
        <v>37</v>
      </c>
      <c r="C14" s="162" t="s">
        <v>172</v>
      </c>
      <c r="D14" s="163">
        <v>18</v>
      </c>
      <c r="E14" s="35" t="s">
        <v>96</v>
      </c>
      <c r="F14" s="166">
        <v>984</v>
      </c>
      <c r="G14" s="166">
        <v>1001</v>
      </c>
      <c r="H14" s="165">
        <f t="shared" si="3"/>
        <v>1.7276422764227644</v>
      </c>
      <c r="I14" s="166">
        <v>3</v>
      </c>
      <c r="J14" s="166">
        <v>3</v>
      </c>
      <c r="K14" s="166">
        <v>989</v>
      </c>
      <c r="L14" s="167">
        <f>K14/G14*100</f>
        <v>98.801198801198794</v>
      </c>
      <c r="M14" s="166">
        <v>4</v>
      </c>
      <c r="N14" s="166">
        <v>3</v>
      </c>
      <c r="O14" s="168">
        <v>58412310</v>
      </c>
      <c r="P14" s="168">
        <v>59540409.920000002</v>
      </c>
      <c r="Q14" s="169">
        <f>(P14-O14)/O14*100</f>
        <v>1.9312708571189905</v>
      </c>
      <c r="R14" s="166">
        <v>3</v>
      </c>
      <c r="S14" s="166">
        <v>2</v>
      </c>
      <c r="T14" s="168">
        <v>57887785.149999999</v>
      </c>
      <c r="U14" s="168">
        <v>57887785.149999999</v>
      </c>
      <c r="V14" s="168">
        <f t="shared" ref="V14:V15" si="8">U134/P14*100</f>
        <v>0</v>
      </c>
      <c r="W14" s="166">
        <v>0</v>
      </c>
      <c r="X14" s="166">
        <v>0</v>
      </c>
      <c r="Y14" s="147">
        <f t="shared" si="7"/>
        <v>59362.103658536587</v>
      </c>
      <c r="Z14" s="147">
        <f t="shared" si="7"/>
        <v>59480.928991008994</v>
      </c>
      <c r="AA14" s="171">
        <f t="shared" si="5"/>
        <v>0.2001703530520329</v>
      </c>
      <c r="AB14" s="166">
        <v>0</v>
      </c>
      <c r="AC14" s="166">
        <v>0</v>
      </c>
      <c r="AD14" s="227">
        <f t="shared" si="1"/>
        <v>0</v>
      </c>
      <c r="AE14" s="220"/>
      <c r="AF14" s="166"/>
      <c r="AG14" s="166"/>
      <c r="AH14" s="166"/>
      <c r="AI14" s="221" t="e">
        <f t="shared" si="0"/>
        <v>#DIV/0!</v>
      </c>
      <c r="AJ14" s="223"/>
      <c r="AK14" s="223"/>
      <c r="AL14" s="223"/>
    </row>
    <row r="15" spans="1:38" s="52" customFormat="1" ht="75" x14ac:dyDescent="0.25">
      <c r="A15" s="215">
        <v>775</v>
      </c>
      <c r="B15" s="135" t="s">
        <v>51</v>
      </c>
      <c r="C15" s="33" t="s">
        <v>172</v>
      </c>
      <c r="D15" s="34">
        <v>6</v>
      </c>
      <c r="E15" s="224" t="s">
        <v>84</v>
      </c>
      <c r="F15" s="36">
        <v>262992586</v>
      </c>
      <c r="G15" s="36">
        <v>215642940</v>
      </c>
      <c r="H15" s="217">
        <f t="shared" si="3"/>
        <v>-18.004175220361535</v>
      </c>
      <c r="I15" s="36">
        <v>2</v>
      </c>
      <c r="J15" s="36">
        <v>4</v>
      </c>
      <c r="K15" s="36">
        <v>247209371</v>
      </c>
      <c r="L15" s="39">
        <f t="shared" ref="L15:L22" si="9">K15/G15*100</f>
        <v>114.6382863264617</v>
      </c>
      <c r="M15" s="36">
        <v>0</v>
      </c>
      <c r="N15" s="36">
        <v>0</v>
      </c>
      <c r="O15" s="137">
        <v>157654000</v>
      </c>
      <c r="P15" s="137">
        <v>151146302.96000001</v>
      </c>
      <c r="Q15" s="138">
        <f>(P15-O15)/O15*100</f>
        <v>-4.1278350311441461</v>
      </c>
      <c r="R15" s="36">
        <v>0</v>
      </c>
      <c r="S15" s="36">
        <v>0</v>
      </c>
      <c r="T15" s="137">
        <v>143528178.52000001</v>
      </c>
      <c r="U15" s="137">
        <v>143528178.52000001</v>
      </c>
      <c r="V15" s="168">
        <f t="shared" si="8"/>
        <v>0</v>
      </c>
      <c r="W15" s="36">
        <v>0</v>
      </c>
      <c r="X15" s="36">
        <v>0</v>
      </c>
      <c r="Y15" s="210">
        <f>O15/F15</f>
        <v>0.59946176581571009</v>
      </c>
      <c r="Z15" s="210">
        <f>P15/G15</f>
        <v>0.70091004583780947</v>
      </c>
      <c r="AA15" s="225">
        <f>(Z15-Y15)/Y15*100</f>
        <v>16.923227769840317</v>
      </c>
      <c r="AB15" s="36">
        <v>0</v>
      </c>
      <c r="AC15" s="36">
        <v>0</v>
      </c>
      <c r="AD15" s="144">
        <f>T15-U15</f>
        <v>0</v>
      </c>
      <c r="AE15" s="40"/>
      <c r="AF15" s="36"/>
      <c r="AG15" s="36"/>
      <c r="AH15" s="36"/>
      <c r="AI15" s="38" t="e">
        <f t="shared" si="0"/>
        <v>#DIV/0!</v>
      </c>
      <c r="AJ15" s="223" t="s">
        <v>206</v>
      </c>
      <c r="AK15" s="223" t="s">
        <v>206</v>
      </c>
      <c r="AL15" s="223"/>
    </row>
    <row r="16" spans="1:38" s="52" customFormat="1" ht="15" customHeight="1" x14ac:dyDescent="0.25">
      <c r="A16" s="316">
        <v>775</v>
      </c>
      <c r="B16" s="314" t="s">
        <v>108</v>
      </c>
      <c r="C16" s="290" t="s">
        <v>187</v>
      </c>
      <c r="D16" s="211">
        <v>1</v>
      </c>
      <c r="E16" s="224" t="s">
        <v>84</v>
      </c>
      <c r="F16" s="36">
        <v>161232</v>
      </c>
      <c r="G16" s="36">
        <v>161232</v>
      </c>
      <c r="H16" s="217">
        <f t="shared" si="3"/>
        <v>0</v>
      </c>
      <c r="I16" s="242">
        <v>0</v>
      </c>
      <c r="J16" s="242">
        <v>0</v>
      </c>
      <c r="K16" s="36">
        <v>161232</v>
      </c>
      <c r="L16" s="39">
        <f t="shared" si="9"/>
        <v>100</v>
      </c>
      <c r="M16" s="242">
        <v>0</v>
      </c>
      <c r="N16" s="242">
        <v>0</v>
      </c>
      <c r="O16" s="248">
        <v>4155000</v>
      </c>
      <c r="P16" s="248">
        <v>4786712</v>
      </c>
      <c r="Q16" s="250">
        <f>(P16-O16)/O16*100</f>
        <v>15.203658243080625</v>
      </c>
      <c r="R16" s="242">
        <v>0</v>
      </c>
      <c r="S16" s="242">
        <v>1</v>
      </c>
      <c r="T16" s="248">
        <v>4139771.9</v>
      </c>
      <c r="U16" s="248">
        <v>4139771.9</v>
      </c>
      <c r="V16" s="248">
        <f>U16/P16*100</f>
        <v>86.48466630121051</v>
      </c>
      <c r="W16" s="242">
        <v>0</v>
      </c>
      <c r="X16" s="242">
        <v>0</v>
      </c>
      <c r="Y16" s="250">
        <f>O16/F17</f>
        <v>12078.488372093023</v>
      </c>
      <c r="Z16" s="250">
        <f>P16/G17</f>
        <v>13914.860465116279</v>
      </c>
      <c r="AA16" s="306">
        <f>(Z16-Y16)/Y16*100</f>
        <v>15.203658243080625</v>
      </c>
      <c r="AB16" s="242">
        <v>0</v>
      </c>
      <c r="AC16" s="242">
        <v>0</v>
      </c>
      <c r="AD16" s="303">
        <f>T16-U16</f>
        <v>0</v>
      </c>
      <c r="AE16" s="207"/>
      <c r="AF16" s="207"/>
      <c r="AG16" s="207"/>
      <c r="AH16" s="207"/>
      <c r="AI16" s="38" t="e">
        <f t="shared" si="0"/>
        <v>#DIV/0!</v>
      </c>
      <c r="AJ16" s="223"/>
      <c r="AK16" s="223"/>
      <c r="AL16" s="223"/>
    </row>
    <row r="17" spans="1:38" s="52" customFormat="1" x14ac:dyDescent="0.25">
      <c r="A17" s="317"/>
      <c r="B17" s="319"/>
      <c r="C17" s="296"/>
      <c r="D17" s="213"/>
      <c r="E17" s="224" t="s">
        <v>96</v>
      </c>
      <c r="F17" s="36">
        <v>344</v>
      </c>
      <c r="G17" s="36">
        <v>344</v>
      </c>
      <c r="H17" s="217">
        <f t="shared" si="3"/>
        <v>0</v>
      </c>
      <c r="I17" s="275"/>
      <c r="J17" s="275"/>
      <c r="K17" s="36">
        <v>344</v>
      </c>
      <c r="L17" s="39">
        <f t="shared" si="9"/>
        <v>100</v>
      </c>
      <c r="M17" s="275"/>
      <c r="N17" s="275"/>
      <c r="O17" s="300"/>
      <c r="P17" s="300"/>
      <c r="Q17" s="302"/>
      <c r="R17" s="275"/>
      <c r="S17" s="275"/>
      <c r="T17" s="300"/>
      <c r="U17" s="300"/>
      <c r="V17" s="300"/>
      <c r="W17" s="275"/>
      <c r="X17" s="275"/>
      <c r="Y17" s="302"/>
      <c r="Z17" s="302"/>
      <c r="AA17" s="308"/>
      <c r="AB17" s="275"/>
      <c r="AC17" s="275"/>
      <c r="AD17" s="304"/>
      <c r="AE17" s="208"/>
      <c r="AF17" s="208"/>
      <c r="AG17" s="208"/>
      <c r="AH17" s="208"/>
      <c r="AI17" s="38" t="e">
        <f t="shared" si="0"/>
        <v>#DIV/0!</v>
      </c>
      <c r="AJ17" s="223"/>
      <c r="AK17" s="223"/>
      <c r="AL17" s="223"/>
    </row>
    <row r="18" spans="1:38" s="52" customFormat="1" ht="30" x14ac:dyDescent="0.25">
      <c r="A18" s="318"/>
      <c r="B18" s="315"/>
      <c r="C18" s="291"/>
      <c r="D18" s="212"/>
      <c r="E18" s="224" t="s">
        <v>169</v>
      </c>
      <c r="F18" s="36">
        <v>6718</v>
      </c>
      <c r="G18" s="36">
        <v>6718</v>
      </c>
      <c r="H18" s="217">
        <f t="shared" si="3"/>
        <v>0</v>
      </c>
      <c r="I18" s="243"/>
      <c r="J18" s="243"/>
      <c r="K18" s="36">
        <v>6718</v>
      </c>
      <c r="L18" s="39">
        <f t="shared" si="9"/>
        <v>100</v>
      </c>
      <c r="M18" s="243"/>
      <c r="N18" s="243"/>
      <c r="O18" s="249"/>
      <c r="P18" s="249"/>
      <c r="Q18" s="251"/>
      <c r="R18" s="243"/>
      <c r="S18" s="243"/>
      <c r="T18" s="249"/>
      <c r="U18" s="249"/>
      <c r="V18" s="249"/>
      <c r="W18" s="243"/>
      <c r="X18" s="243"/>
      <c r="Y18" s="251"/>
      <c r="Z18" s="251"/>
      <c r="AA18" s="307"/>
      <c r="AB18" s="243"/>
      <c r="AC18" s="243"/>
      <c r="AD18" s="305"/>
      <c r="AE18" s="209"/>
      <c r="AF18" s="209"/>
      <c r="AG18" s="209"/>
      <c r="AH18" s="209"/>
      <c r="AI18" s="38" t="e">
        <f t="shared" si="0"/>
        <v>#DIV/0!</v>
      </c>
      <c r="AJ18" s="223" t="s">
        <v>207</v>
      </c>
      <c r="AK18" s="223" t="s">
        <v>207</v>
      </c>
      <c r="AL18" s="223"/>
    </row>
    <row r="19" spans="1:38" s="52" customFormat="1" ht="45" x14ac:dyDescent="0.25">
      <c r="A19" s="216">
        <v>775</v>
      </c>
      <c r="B19" s="135" t="s">
        <v>113</v>
      </c>
      <c r="C19" s="33" t="s">
        <v>172</v>
      </c>
      <c r="D19" s="34">
        <v>2</v>
      </c>
      <c r="E19" s="224" t="s">
        <v>84</v>
      </c>
      <c r="F19" s="36">
        <v>34620</v>
      </c>
      <c r="G19" s="36">
        <v>34620</v>
      </c>
      <c r="H19" s="217">
        <f t="shared" si="3"/>
        <v>0</v>
      </c>
      <c r="I19" s="36">
        <v>0</v>
      </c>
      <c r="J19" s="36">
        <v>0</v>
      </c>
      <c r="K19" s="36">
        <v>34620</v>
      </c>
      <c r="L19" s="39">
        <f t="shared" si="9"/>
        <v>100</v>
      </c>
      <c r="M19" s="36">
        <v>0</v>
      </c>
      <c r="N19" s="36">
        <v>0</v>
      </c>
      <c r="O19" s="137">
        <v>15043800</v>
      </c>
      <c r="P19" s="137">
        <v>15488026.060000001</v>
      </c>
      <c r="Q19" s="138">
        <f>(P19-O19)/O19*100</f>
        <v>2.9528846435076277</v>
      </c>
      <c r="R19" s="36">
        <v>0</v>
      </c>
      <c r="S19" s="36">
        <v>2</v>
      </c>
      <c r="T19" s="137">
        <v>14883817.720000001</v>
      </c>
      <c r="U19" s="137">
        <v>14883817.720000001</v>
      </c>
      <c r="V19" s="137">
        <f>U19/P19*100</f>
        <v>96.098868005132999</v>
      </c>
      <c r="W19" s="36">
        <v>0</v>
      </c>
      <c r="X19" s="36">
        <v>0</v>
      </c>
      <c r="Y19" s="210">
        <f>O19/F19</f>
        <v>434.54072790294629</v>
      </c>
      <c r="Z19" s="210">
        <f>P19/G19</f>
        <v>447.37221432697862</v>
      </c>
      <c r="AA19" s="225">
        <f>(Z19-Y19)/Y19*100</f>
        <v>2.9528846435076206</v>
      </c>
      <c r="AB19" s="36">
        <v>0</v>
      </c>
      <c r="AC19" s="36">
        <v>0</v>
      </c>
      <c r="AD19" s="144">
        <f>T19-U19</f>
        <v>0</v>
      </c>
      <c r="AE19" s="40"/>
      <c r="AF19" s="36"/>
      <c r="AG19" s="36"/>
      <c r="AH19" s="36"/>
      <c r="AI19" s="38" t="e">
        <f t="shared" si="0"/>
        <v>#DIV/0!</v>
      </c>
      <c r="AJ19" s="85" t="s">
        <v>208</v>
      </c>
      <c r="AK19" s="85" t="s">
        <v>208</v>
      </c>
      <c r="AL19" s="223"/>
    </row>
    <row r="20" spans="1:38" s="52" customFormat="1" ht="43.5" customHeight="1" x14ac:dyDescent="0.25">
      <c r="A20" s="312">
        <v>775</v>
      </c>
      <c r="B20" s="314" t="s">
        <v>115</v>
      </c>
      <c r="C20" s="290" t="s">
        <v>172</v>
      </c>
      <c r="D20" s="211">
        <v>1</v>
      </c>
      <c r="E20" s="136" t="s">
        <v>96</v>
      </c>
      <c r="F20" s="36">
        <v>148</v>
      </c>
      <c r="G20" s="36">
        <v>148</v>
      </c>
      <c r="H20" s="217">
        <f t="shared" si="3"/>
        <v>0</v>
      </c>
      <c r="I20" s="242">
        <v>0</v>
      </c>
      <c r="J20" s="242">
        <v>0</v>
      </c>
      <c r="K20" s="36">
        <v>148</v>
      </c>
      <c r="L20" s="148">
        <f t="shared" si="9"/>
        <v>100</v>
      </c>
      <c r="M20" s="36">
        <v>0</v>
      </c>
      <c r="N20" s="36">
        <v>0</v>
      </c>
      <c r="O20" s="248">
        <f>5008200-O22</f>
        <v>481933.40000000037</v>
      </c>
      <c r="P20" s="248">
        <f>5106461.54-P22</f>
        <v>491389.04000000004</v>
      </c>
      <c r="Q20" s="250">
        <f>(P20-O20)/O20*100</f>
        <v>1.9620221383285859</v>
      </c>
      <c r="R20" s="242">
        <v>0</v>
      </c>
      <c r="S20" s="242">
        <v>1</v>
      </c>
      <c r="T20" s="248">
        <f>4915115.21-T22</f>
        <v>472976.00999999978</v>
      </c>
      <c r="U20" s="248">
        <f>4915115.21-U22</f>
        <v>472976.00999999978</v>
      </c>
      <c r="V20" s="248">
        <f>U20/P20*100</f>
        <v>96.25286107317325</v>
      </c>
      <c r="W20" s="242">
        <v>0</v>
      </c>
      <c r="X20" s="242">
        <v>0</v>
      </c>
      <c r="Y20" s="250">
        <f>O20/F20</f>
        <v>3256.3067567567591</v>
      </c>
      <c r="Z20" s="250">
        <f>P20/G20</f>
        <v>3320.1962162162163</v>
      </c>
      <c r="AA20" s="306">
        <f>(Z20-Y20)/Y20*100</f>
        <v>1.9620221383285847</v>
      </c>
      <c r="AB20" s="242">
        <v>0</v>
      </c>
      <c r="AC20" s="242">
        <v>0</v>
      </c>
      <c r="AD20" s="303">
        <f>T20-U20</f>
        <v>0</v>
      </c>
      <c r="AE20" s="207"/>
      <c r="AF20" s="207"/>
      <c r="AG20" s="207"/>
      <c r="AH20" s="207"/>
      <c r="AI20" s="38" t="e">
        <f t="shared" si="0"/>
        <v>#DIV/0!</v>
      </c>
      <c r="AJ20" s="223"/>
      <c r="AK20" s="223"/>
      <c r="AL20" s="223"/>
    </row>
    <row r="21" spans="1:38" s="52" customFormat="1" ht="43.5" customHeight="1" x14ac:dyDescent="0.25">
      <c r="A21" s="313"/>
      <c r="B21" s="315"/>
      <c r="C21" s="291"/>
      <c r="D21" s="212"/>
      <c r="E21" s="136" t="s">
        <v>169</v>
      </c>
      <c r="F21" s="36">
        <v>1548</v>
      </c>
      <c r="G21" s="36">
        <v>1548</v>
      </c>
      <c r="H21" s="217">
        <f t="shared" si="3"/>
        <v>0</v>
      </c>
      <c r="I21" s="243"/>
      <c r="J21" s="243"/>
      <c r="K21" s="36">
        <v>1548</v>
      </c>
      <c r="L21" s="148">
        <f t="shared" si="9"/>
        <v>100</v>
      </c>
      <c r="M21" s="36">
        <v>0</v>
      </c>
      <c r="N21" s="36">
        <v>0</v>
      </c>
      <c r="O21" s="249"/>
      <c r="P21" s="249"/>
      <c r="Q21" s="251"/>
      <c r="R21" s="243"/>
      <c r="S21" s="243"/>
      <c r="T21" s="249"/>
      <c r="U21" s="249"/>
      <c r="V21" s="249"/>
      <c r="W21" s="243"/>
      <c r="X21" s="243"/>
      <c r="Y21" s="251"/>
      <c r="Z21" s="251"/>
      <c r="AA21" s="307"/>
      <c r="AB21" s="243"/>
      <c r="AC21" s="243"/>
      <c r="AD21" s="305"/>
      <c r="AE21" s="209"/>
      <c r="AF21" s="209"/>
      <c r="AG21" s="209"/>
      <c r="AH21" s="209"/>
      <c r="AI21" s="38" t="e">
        <f t="shared" si="0"/>
        <v>#DIV/0!</v>
      </c>
      <c r="AJ21" s="85" t="s">
        <v>209</v>
      </c>
      <c r="AK21" s="85" t="s">
        <v>209</v>
      </c>
      <c r="AL21" s="223"/>
    </row>
    <row r="22" spans="1:38" s="52" customFormat="1" ht="120" x14ac:dyDescent="0.25">
      <c r="A22" s="216">
        <v>775</v>
      </c>
      <c r="B22" s="135" t="s">
        <v>117</v>
      </c>
      <c r="C22" s="33" t="s">
        <v>172</v>
      </c>
      <c r="D22" s="34"/>
      <c r="E22" s="136" t="s">
        <v>96</v>
      </c>
      <c r="F22" s="36">
        <v>1390</v>
      </c>
      <c r="G22" s="36">
        <v>1390</v>
      </c>
      <c r="H22" s="217">
        <f t="shared" si="3"/>
        <v>0</v>
      </c>
      <c r="I22" s="36">
        <v>0</v>
      </c>
      <c r="J22" s="36">
        <v>0</v>
      </c>
      <c r="K22" s="36">
        <v>1390</v>
      </c>
      <c r="L22" s="39">
        <f t="shared" si="9"/>
        <v>100</v>
      </c>
      <c r="M22" s="36">
        <v>0</v>
      </c>
      <c r="N22" s="36">
        <v>0</v>
      </c>
      <c r="O22" s="137">
        <v>4526266.5999999996</v>
      </c>
      <c r="P22" s="137">
        <v>4615072.5</v>
      </c>
      <c r="Q22" s="138">
        <f>(P22-O22)/O22*100</f>
        <v>1.9620121360063143</v>
      </c>
      <c r="R22" s="36">
        <v>0</v>
      </c>
      <c r="S22" s="36">
        <v>0</v>
      </c>
      <c r="T22" s="137">
        <v>4442139.2</v>
      </c>
      <c r="U22" s="137">
        <v>4442139.2</v>
      </c>
      <c r="V22" s="137">
        <f>U22/P22*100</f>
        <v>96.252858432884864</v>
      </c>
      <c r="W22" s="36">
        <v>0</v>
      </c>
      <c r="X22" s="36">
        <v>0</v>
      </c>
      <c r="Y22" s="210">
        <f>O22/F22</f>
        <v>3256.3069064748197</v>
      </c>
      <c r="Z22" s="210">
        <f>P22/G22</f>
        <v>3320.1960431654675</v>
      </c>
      <c r="AA22" s="225">
        <f>(Z22-Y22)/Y22*100</f>
        <v>1.962012136006315</v>
      </c>
      <c r="AB22" s="36">
        <v>0</v>
      </c>
      <c r="AC22" s="36">
        <v>0</v>
      </c>
      <c r="AD22" s="144">
        <f>T22-U22</f>
        <v>0</v>
      </c>
      <c r="AE22" s="40"/>
      <c r="AF22" s="36"/>
      <c r="AG22" s="36"/>
      <c r="AH22" s="36"/>
      <c r="AI22" s="38" t="e">
        <f t="shared" si="0"/>
        <v>#DIV/0!</v>
      </c>
      <c r="AJ22" s="85" t="s">
        <v>210</v>
      </c>
      <c r="AK22" s="85" t="s">
        <v>210</v>
      </c>
      <c r="AL22" s="223"/>
    </row>
    <row r="23" spans="1:38" s="57" customFormat="1" x14ac:dyDescent="0.25">
      <c r="A23" s="26"/>
      <c r="B23" s="48" t="s">
        <v>33</v>
      </c>
      <c r="C23" s="28"/>
      <c r="D23" s="29"/>
      <c r="E23" s="30"/>
      <c r="F23" s="30"/>
      <c r="G23" s="30"/>
      <c r="H23" s="42"/>
      <c r="I23" s="30"/>
      <c r="J23" s="30"/>
      <c r="K23" s="30"/>
      <c r="L23" s="42"/>
      <c r="M23" s="62"/>
      <c r="N23" s="30"/>
      <c r="O23" s="139">
        <f>SUM(O8:O22)</f>
        <v>1915736927</v>
      </c>
      <c r="P23" s="139">
        <f>SUM(P8:P22)</f>
        <v>1897355296.5800002</v>
      </c>
      <c r="Q23" s="139">
        <f>(P23-O23)/O23*100</f>
        <v>-0.95950702630058127</v>
      </c>
      <c r="R23" s="30"/>
      <c r="S23" s="30"/>
      <c r="T23" s="139">
        <f t="shared" ref="T23:U23" si="10">SUM(T8:T22)</f>
        <v>1836968082.9700003</v>
      </c>
      <c r="U23" s="139">
        <f t="shared" si="10"/>
        <v>1836968082.9700003</v>
      </c>
      <c r="V23" s="139">
        <f>U23/P23*100</f>
        <v>96.817295436503201</v>
      </c>
      <c r="W23" s="30"/>
      <c r="X23" s="30"/>
      <c r="Y23" s="139"/>
      <c r="Z23" s="139"/>
      <c r="AA23" s="139"/>
      <c r="AB23" s="30"/>
      <c r="AC23" s="30"/>
      <c r="AD23" s="139">
        <f>SUM(AD8:AD22)</f>
        <v>0</v>
      </c>
      <c r="AE23" s="43"/>
      <c r="AF23" s="55"/>
      <c r="AG23" s="31"/>
      <c r="AH23" s="55"/>
      <c r="AI23" s="56"/>
    </row>
    <row r="24" spans="1:38" s="132" customFormat="1" ht="14.25" x14ac:dyDescent="0.25">
      <c r="A24" s="26"/>
      <c r="B24" s="48" t="s">
        <v>34</v>
      </c>
      <c r="C24" s="30"/>
      <c r="D24" s="30"/>
      <c r="E24" s="30"/>
      <c r="F24" s="44"/>
      <c r="G24" s="44"/>
      <c r="H24" s="44"/>
      <c r="I24" s="44"/>
      <c r="J24" s="44"/>
      <c r="K24" s="44"/>
      <c r="L24" s="44"/>
      <c r="M24" s="44"/>
      <c r="N24" s="44"/>
      <c r="O24" s="140">
        <f>SUM(O23:O23)</f>
        <v>1915736927</v>
      </c>
      <c r="P24" s="140">
        <f>SUM(P23:P23)</f>
        <v>1897355296.5800002</v>
      </c>
      <c r="Q24" s="139">
        <f>(P24-O24)/O24*100</f>
        <v>-0.95950702630058127</v>
      </c>
      <c r="R24" s="46"/>
      <c r="S24" s="46"/>
      <c r="T24" s="140">
        <f>SUM(T23:T23)</f>
        <v>1836968082.9700003</v>
      </c>
      <c r="U24" s="140">
        <f>SUM(U23:U23)</f>
        <v>1836968082.9700003</v>
      </c>
      <c r="V24" s="139">
        <f>U24/P24*100</f>
        <v>96.817295436503201</v>
      </c>
      <c r="W24" s="46"/>
      <c r="X24" s="46"/>
      <c r="Y24" s="140"/>
      <c r="Z24" s="140"/>
      <c r="AA24" s="140"/>
      <c r="AB24" s="46"/>
      <c r="AC24" s="46"/>
      <c r="AD24" s="226">
        <f>SUM(AD23:AD23)</f>
        <v>0</v>
      </c>
      <c r="AE24" s="45"/>
      <c r="AF24" s="47"/>
      <c r="AG24" s="47"/>
      <c r="AH24" s="47"/>
      <c r="AI24" s="43"/>
    </row>
    <row r="25" spans="1:38" s="16" customFormat="1" x14ac:dyDescent="0.25">
      <c r="A25" s="51"/>
      <c r="D25" s="23"/>
      <c r="E25" s="17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24"/>
      <c r="S25" s="24"/>
      <c r="T25" s="19"/>
      <c r="U25" s="19"/>
      <c r="V25" s="19"/>
      <c r="W25" s="19"/>
      <c r="X25" s="19"/>
      <c r="Y25" s="18"/>
      <c r="Z25" s="18"/>
      <c r="AA25" s="19"/>
      <c r="AB25" s="19"/>
      <c r="AC25" s="19"/>
      <c r="AD25" s="19"/>
      <c r="AE25" s="19"/>
      <c r="AF25" s="19"/>
    </row>
    <row r="26" spans="1:38" s="16" customFormat="1" x14ac:dyDescent="0.25">
      <c r="A26" s="51"/>
      <c r="D26" s="23"/>
      <c r="E26" s="17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4"/>
      <c r="S26" s="24"/>
      <c r="T26" s="19"/>
      <c r="U26" s="19"/>
      <c r="V26" s="19"/>
      <c r="W26" s="19"/>
      <c r="X26" s="19"/>
      <c r="Y26" s="18"/>
      <c r="Z26" s="18"/>
      <c r="AA26" s="19"/>
      <c r="AB26" s="19"/>
      <c r="AC26" s="19"/>
      <c r="AD26" s="19"/>
      <c r="AE26" s="19"/>
      <c r="AF26" s="19"/>
    </row>
    <row r="27" spans="1:38" s="16" customFormat="1" x14ac:dyDescent="0.25">
      <c r="A27" s="51"/>
      <c r="D27" s="23"/>
      <c r="E27" s="17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24"/>
      <c r="S27" s="24"/>
      <c r="T27" s="19"/>
      <c r="U27" s="19"/>
      <c r="V27" s="19"/>
      <c r="W27" s="19"/>
      <c r="X27" s="19"/>
      <c r="Y27" s="18"/>
      <c r="Z27" s="18"/>
      <c r="AA27" s="19"/>
      <c r="AB27" s="19"/>
      <c r="AC27" s="19"/>
      <c r="AD27" s="19"/>
      <c r="AE27" s="19"/>
      <c r="AF27" s="19"/>
    </row>
    <row r="28" spans="1:38" s="16" customFormat="1" x14ac:dyDescent="0.25">
      <c r="A28" s="51"/>
      <c r="D28" s="23"/>
      <c r="E28" s="17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4"/>
      <c r="S28" s="24"/>
      <c r="T28" s="19"/>
      <c r="U28" s="19"/>
      <c r="V28" s="19"/>
      <c r="W28" s="19"/>
      <c r="X28" s="19"/>
      <c r="Y28" s="18"/>
      <c r="Z28" s="18"/>
      <c r="AA28" s="19"/>
      <c r="AB28" s="19"/>
      <c r="AC28" s="19"/>
      <c r="AD28" s="19"/>
      <c r="AE28" s="19"/>
      <c r="AF28" s="19"/>
    </row>
    <row r="29" spans="1:38" s="16" customFormat="1" x14ac:dyDescent="0.25">
      <c r="A29" s="51"/>
      <c r="D29" s="23"/>
      <c r="E29" s="1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4"/>
      <c r="S29" s="24"/>
      <c r="T29" s="19"/>
      <c r="U29" s="19"/>
      <c r="V29" s="19"/>
      <c r="W29" s="19"/>
      <c r="X29" s="19"/>
      <c r="Y29" s="18"/>
      <c r="Z29" s="18"/>
      <c r="AA29" s="19"/>
      <c r="AB29" s="19"/>
      <c r="AC29" s="19"/>
      <c r="AD29" s="19"/>
      <c r="AE29" s="19"/>
      <c r="AF29" s="19"/>
    </row>
    <row r="30" spans="1:38" s="175" customFormat="1" ht="36" customHeight="1" x14ac:dyDescent="0.25">
      <c r="A30" s="235" t="s">
        <v>217</v>
      </c>
      <c r="B30" s="235"/>
      <c r="C30" s="235"/>
      <c r="D30" s="236"/>
      <c r="E30" s="236"/>
      <c r="G30" s="237" t="s">
        <v>218</v>
      </c>
      <c r="H30" s="237"/>
      <c r="I30" s="173"/>
      <c r="J30" s="173"/>
      <c r="K30" s="173"/>
      <c r="L30" s="173"/>
      <c r="M30" s="173"/>
      <c r="N30" s="173"/>
      <c r="O30" s="173"/>
      <c r="P30" s="173"/>
      <c r="Q30" s="173"/>
      <c r="R30" s="174"/>
      <c r="W30" s="173"/>
      <c r="X30" s="173"/>
      <c r="Y30" s="176"/>
      <c r="Z30" s="176"/>
      <c r="AA30" s="173"/>
      <c r="AB30" s="173"/>
      <c r="AC30" s="173"/>
      <c r="AD30" s="173"/>
      <c r="AE30" s="173"/>
      <c r="AF30" s="173"/>
    </row>
    <row r="31" spans="1:38" s="16" customFormat="1" x14ac:dyDescent="0.25">
      <c r="A31" s="1"/>
      <c r="D31" s="238" t="s">
        <v>49</v>
      </c>
      <c r="E31" s="238"/>
      <c r="F31" s="19"/>
      <c r="G31" s="239" t="s">
        <v>50</v>
      </c>
      <c r="H31" s="239"/>
      <c r="I31" s="19"/>
      <c r="J31" s="19"/>
      <c r="K31" s="19"/>
      <c r="L31" s="19"/>
      <c r="M31" s="19"/>
      <c r="N31" s="19"/>
      <c r="O31" s="19"/>
      <c r="P31" s="19"/>
      <c r="Q31" s="19"/>
      <c r="R31" s="24"/>
      <c r="W31" s="19"/>
      <c r="X31" s="19"/>
      <c r="Y31" s="18"/>
      <c r="Z31" s="18"/>
      <c r="AA31" s="19"/>
      <c r="AB31" s="19"/>
      <c r="AC31" s="19"/>
      <c r="AD31" s="19"/>
      <c r="AE31" s="19"/>
      <c r="AF31" s="19"/>
    </row>
    <row r="32" spans="1:38" s="16" customFormat="1" x14ac:dyDescent="0.25">
      <c r="A32" s="51"/>
      <c r="D32" s="23"/>
      <c r="E32" s="17"/>
      <c r="R32" s="25"/>
      <c r="S32" s="25"/>
      <c r="Y32" s="20"/>
      <c r="Z32" s="20"/>
    </row>
    <row r="33" spans="1:26" s="16" customFormat="1" x14ac:dyDescent="0.25">
      <c r="A33" s="234" t="s">
        <v>219</v>
      </c>
      <c r="B33" s="234"/>
      <c r="C33" s="234"/>
      <c r="D33" s="234"/>
      <c r="E33" s="234"/>
      <c r="F33" s="234"/>
      <c r="R33" s="25"/>
      <c r="S33" s="25"/>
      <c r="Y33" s="20"/>
      <c r="Z33" s="20"/>
    </row>
    <row r="34" spans="1:26" s="16" customFormat="1" x14ac:dyDescent="0.25">
      <c r="A34" s="127"/>
      <c r="B34" s="127"/>
      <c r="C34" s="127"/>
      <c r="D34" s="128"/>
      <c r="E34" s="128"/>
      <c r="F34" s="128"/>
      <c r="R34" s="25"/>
      <c r="S34" s="25"/>
      <c r="Y34" s="20"/>
      <c r="Z34" s="20"/>
    </row>
    <row r="35" spans="1:26" s="16" customFormat="1" x14ac:dyDescent="0.25">
      <c r="A35" s="234" t="s">
        <v>195</v>
      </c>
      <c r="B35" s="234"/>
      <c r="C35" s="234"/>
      <c r="D35" s="234"/>
      <c r="E35" s="234"/>
      <c r="F35" s="128"/>
      <c r="R35" s="25"/>
      <c r="S35" s="25"/>
      <c r="Y35" s="20"/>
      <c r="Z35" s="20"/>
    </row>
  </sheetData>
  <mergeCells count="111">
    <mergeCell ref="D30:E30"/>
    <mergeCell ref="D31:E31"/>
    <mergeCell ref="A1:AI1"/>
    <mergeCell ref="A3:A6"/>
    <mergeCell ref="B3:B6"/>
    <mergeCell ref="C3:C6"/>
    <mergeCell ref="D3:D6"/>
    <mergeCell ref="E3:X3"/>
    <mergeCell ref="Y3:AC3"/>
    <mergeCell ref="AD3:AD6"/>
    <mergeCell ref="AE3:AE6"/>
    <mergeCell ref="AF3:AI5"/>
    <mergeCell ref="E4:N4"/>
    <mergeCell ref="O4:X4"/>
    <mergeCell ref="Y4:Y6"/>
    <mergeCell ref="Z4:Z6"/>
    <mergeCell ref="AA4:AA6"/>
    <mergeCell ref="AB4:AC5"/>
    <mergeCell ref="W5:X5"/>
    <mergeCell ref="P8:P9"/>
    <mergeCell ref="Q8:Q9"/>
    <mergeCell ref="X8:X9"/>
    <mergeCell ref="A10:A11"/>
    <mergeCell ref="B10:B11"/>
    <mergeCell ref="A33:F33"/>
    <mergeCell ref="A35:E35"/>
    <mergeCell ref="E5:E6"/>
    <mergeCell ref="F5:F6"/>
    <mergeCell ref="G5:G6"/>
    <mergeCell ref="R5:S5"/>
    <mergeCell ref="T5:T6"/>
    <mergeCell ref="U5:U6"/>
    <mergeCell ref="V5:V6"/>
    <mergeCell ref="K5:K6"/>
    <mergeCell ref="L5:L6"/>
    <mergeCell ref="M5:N5"/>
    <mergeCell ref="O5:O6"/>
    <mergeCell ref="P5:P6"/>
    <mergeCell ref="A30:C30"/>
    <mergeCell ref="G30:H30"/>
    <mergeCell ref="G31:H31"/>
    <mergeCell ref="Q5:Q6"/>
    <mergeCell ref="H5:H6"/>
    <mergeCell ref="I5:J5"/>
    <mergeCell ref="A8:A9"/>
    <mergeCell ref="B8:B9"/>
    <mergeCell ref="C8:C9"/>
    <mergeCell ref="D8:D9"/>
    <mergeCell ref="O8:O9"/>
    <mergeCell ref="A20:A21"/>
    <mergeCell ref="B20:B21"/>
    <mergeCell ref="C16:C18"/>
    <mergeCell ref="I20:I21"/>
    <mergeCell ref="J20:J21"/>
    <mergeCell ref="V10:V11"/>
    <mergeCell ref="W10:W11"/>
    <mergeCell ref="W8:W9"/>
    <mergeCell ref="C20:C21"/>
    <mergeCell ref="R16:R18"/>
    <mergeCell ref="S16:S18"/>
    <mergeCell ref="I16:I18"/>
    <mergeCell ref="J16:J18"/>
    <mergeCell ref="M16:M18"/>
    <mergeCell ref="N16:N18"/>
    <mergeCell ref="A16:A18"/>
    <mergeCell ref="B16:B18"/>
    <mergeCell ref="C10:C11"/>
    <mergeCell ref="D10:D11"/>
    <mergeCell ref="O10:O11"/>
    <mergeCell ref="P10:P11"/>
    <mergeCell ref="Q10:Q11"/>
    <mergeCell ref="R10:R11"/>
    <mergeCell ref="AB20:AB21"/>
    <mergeCell ref="Y16:Y18"/>
    <mergeCell ref="Z16:Z18"/>
    <mergeCell ref="AA16:AA18"/>
    <mergeCell ref="X16:X18"/>
    <mergeCell ref="T16:T18"/>
    <mergeCell ref="R8:R9"/>
    <mergeCell ref="S8:S9"/>
    <mergeCell ref="T8:T9"/>
    <mergeCell ref="U8:U9"/>
    <mergeCell ref="V8:V9"/>
    <mergeCell ref="X10:X11"/>
    <mergeCell ref="S10:S11"/>
    <mergeCell ref="T10:T11"/>
    <mergeCell ref="U10:U11"/>
    <mergeCell ref="U16:U18"/>
    <mergeCell ref="V16:V18"/>
    <mergeCell ref="W16:W18"/>
    <mergeCell ref="AC20:AC21"/>
    <mergeCell ref="AD16:AD18"/>
    <mergeCell ref="AD20:AD21"/>
    <mergeCell ref="O16:O18"/>
    <mergeCell ref="P16:P18"/>
    <mergeCell ref="Q16:Q18"/>
    <mergeCell ref="AB16:AB18"/>
    <mergeCell ref="AC16:AC18"/>
    <mergeCell ref="O20:O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</mergeCells>
  <printOptions horizontalCentered="1"/>
  <pageMargins left="0.196527777777778" right="0.196527777777778" top="0.94513888888888897" bottom="0.15763888888888899" header="0.31527777777777799" footer="0.51180555555555496"/>
  <pageSetup paperSize="9" scale="39" firstPageNumber="0" fitToHeight="0" orientation="landscape" horizontalDpi="300" verticalDpi="300" r:id="rId1"/>
  <headerFooter>
    <oddHeader>&amp;R&amp;"Times New Roman,Обычный"&amp;14&amp;P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732"/>
  <sheetViews>
    <sheetView workbookViewId="0">
      <selection activeCell="J22" sqref="J22"/>
    </sheetView>
  </sheetViews>
  <sheetFormatPr defaultColWidth="10.28515625" defaultRowHeight="12.75" x14ac:dyDescent="0.25"/>
  <cols>
    <col min="1" max="1" width="6.28515625" style="66" customWidth="1"/>
    <col min="2" max="2" width="41" style="94" customWidth="1"/>
    <col min="3" max="3" width="48.28515625" style="66" customWidth="1"/>
    <col min="4" max="4" width="16.7109375" style="66" bestFit="1" customWidth="1"/>
    <col min="5" max="5" width="22" style="120" hidden="1" customWidth="1"/>
    <col min="6" max="6" width="28.140625" style="66" hidden="1" customWidth="1"/>
    <col min="7" max="7" width="9.28515625" style="65" bestFit="1" customWidth="1"/>
    <col min="8" max="8" width="11.85546875" style="65" customWidth="1"/>
    <col min="9" max="9" width="18.5703125" style="65" customWidth="1"/>
    <col min="10" max="10" width="14.42578125" style="65" customWidth="1"/>
    <col min="11" max="12" width="10.28515625" style="65"/>
    <col min="13" max="14" width="10.28515625" style="65" customWidth="1"/>
    <col min="15" max="15" width="10.28515625" style="65"/>
    <col min="16" max="16" width="10.28515625" style="65" customWidth="1"/>
    <col min="17" max="16384" width="10.28515625" style="65"/>
  </cols>
  <sheetData>
    <row r="1" spans="1:8" ht="36" customHeight="1" x14ac:dyDescent="0.25">
      <c r="A1" s="329" t="s">
        <v>194</v>
      </c>
      <c r="B1" s="329"/>
      <c r="C1" s="329"/>
      <c r="D1" s="329"/>
      <c r="E1" s="329"/>
      <c r="F1" s="329"/>
    </row>
    <row r="2" spans="1:8" x14ac:dyDescent="0.25">
      <c r="B2" s="67"/>
      <c r="C2" s="68"/>
      <c r="D2" s="68"/>
      <c r="E2" s="69"/>
      <c r="F2" s="68"/>
    </row>
    <row r="3" spans="1:8" s="72" customFormat="1" ht="89.25" x14ac:dyDescent="0.25">
      <c r="A3" s="70" t="s">
        <v>54</v>
      </c>
      <c r="B3" s="70" t="s">
        <v>55</v>
      </c>
      <c r="C3" s="70" t="s">
        <v>56</v>
      </c>
      <c r="D3" s="70" t="s">
        <v>57</v>
      </c>
      <c r="E3" s="71" t="s">
        <v>58</v>
      </c>
      <c r="F3" s="70" t="s">
        <v>59</v>
      </c>
    </row>
    <row r="4" spans="1:8" s="66" customFormat="1" x14ac:dyDescent="0.25">
      <c r="A4" s="73">
        <v>1</v>
      </c>
      <c r="B4" s="73">
        <v>2</v>
      </c>
      <c r="C4" s="73">
        <v>3</v>
      </c>
      <c r="D4" s="73">
        <v>4</v>
      </c>
      <c r="E4" s="74">
        <v>5</v>
      </c>
      <c r="F4" s="73">
        <v>6</v>
      </c>
    </row>
    <row r="5" spans="1:8" s="66" customFormat="1" ht="12.75" customHeight="1" x14ac:dyDescent="0.25">
      <c r="A5" s="79" t="s">
        <v>60</v>
      </c>
      <c r="B5" s="79"/>
      <c r="C5" s="79"/>
      <c r="D5" s="79"/>
      <c r="E5" s="79"/>
      <c r="F5" s="75">
        <f>F7+F10+F13+F18+F25+F31+F35</f>
        <v>2044991299.24</v>
      </c>
      <c r="G5" s="76"/>
      <c r="H5" s="76"/>
    </row>
    <row r="6" spans="1:8" x14ac:dyDescent="0.25">
      <c r="A6" s="324" t="s">
        <v>61</v>
      </c>
      <c r="B6" s="324"/>
      <c r="C6" s="324"/>
      <c r="D6" s="324"/>
      <c r="E6" s="324"/>
      <c r="F6" s="324"/>
      <c r="G6" s="77"/>
      <c r="H6" s="77"/>
    </row>
    <row r="7" spans="1:8" x14ac:dyDescent="0.25">
      <c r="A7" s="78"/>
      <c r="B7" s="79"/>
      <c r="C7" s="80"/>
      <c r="D7" s="80"/>
      <c r="E7" s="80" t="s">
        <v>62</v>
      </c>
      <c r="F7" s="75">
        <f>SUM(F8:F8)</f>
        <v>10216100</v>
      </c>
    </row>
    <row r="8" spans="1:8" x14ac:dyDescent="0.25">
      <c r="A8" s="74">
        <v>1</v>
      </c>
      <c r="B8" s="81" t="s">
        <v>193</v>
      </c>
      <c r="C8" s="82" t="s">
        <v>64</v>
      </c>
      <c r="D8" s="82" t="s">
        <v>170</v>
      </c>
      <c r="E8" s="83">
        <v>160</v>
      </c>
      <c r="F8" s="84">
        <v>10216100</v>
      </c>
    </row>
    <row r="9" spans="1:8" s="85" customFormat="1" x14ac:dyDescent="0.25">
      <c r="A9" s="324" t="s">
        <v>66</v>
      </c>
      <c r="B9" s="324"/>
      <c r="C9" s="324"/>
      <c r="D9" s="324"/>
      <c r="E9" s="324"/>
      <c r="F9" s="324"/>
    </row>
    <row r="10" spans="1:8" x14ac:dyDescent="0.25">
      <c r="A10" s="78"/>
      <c r="B10" s="86"/>
      <c r="C10" s="80"/>
      <c r="D10" s="80"/>
      <c r="E10" s="80" t="s">
        <v>62</v>
      </c>
      <c r="F10" s="87">
        <f>SUM(F11:F11)</f>
        <v>26880900</v>
      </c>
    </row>
    <row r="11" spans="1:8" s="85" customFormat="1" x14ac:dyDescent="0.25">
      <c r="A11" s="73">
        <v>2</v>
      </c>
      <c r="B11" s="78" t="s">
        <v>39</v>
      </c>
      <c r="C11" s="74" t="s">
        <v>67</v>
      </c>
      <c r="D11" s="73" t="s">
        <v>68</v>
      </c>
      <c r="E11" s="83">
        <v>2865</v>
      </c>
      <c r="F11" s="88">
        <v>26880900</v>
      </c>
    </row>
    <row r="12" spans="1:8" s="85" customFormat="1" x14ac:dyDescent="0.25">
      <c r="A12" s="324" t="s">
        <v>69</v>
      </c>
      <c r="B12" s="324"/>
      <c r="C12" s="324"/>
      <c r="D12" s="324"/>
      <c r="E12" s="324"/>
      <c r="F12" s="324"/>
    </row>
    <row r="13" spans="1:8" x14ac:dyDescent="0.25">
      <c r="A13" s="78"/>
      <c r="B13" s="79"/>
      <c r="C13" s="80"/>
      <c r="D13" s="80"/>
      <c r="E13" s="80" t="s">
        <v>62</v>
      </c>
      <c r="F13" s="89">
        <f>SUM(F14:F16)</f>
        <v>52295580</v>
      </c>
    </row>
    <row r="14" spans="1:8" ht="25.5" x14ac:dyDescent="0.25">
      <c r="A14" s="73">
        <v>3</v>
      </c>
      <c r="B14" s="90" t="s">
        <v>70</v>
      </c>
      <c r="C14" s="91" t="s">
        <v>71</v>
      </c>
      <c r="D14" s="91" t="s">
        <v>72</v>
      </c>
      <c r="E14" s="92" t="s">
        <v>73</v>
      </c>
      <c r="F14" s="93">
        <v>11729480</v>
      </c>
    </row>
    <row r="15" spans="1:8" x14ac:dyDescent="0.25">
      <c r="A15" s="73">
        <v>5</v>
      </c>
      <c r="B15" s="90" t="s">
        <v>74</v>
      </c>
      <c r="C15" s="82" t="s">
        <v>75</v>
      </c>
      <c r="D15" s="73" t="s">
        <v>76</v>
      </c>
      <c r="E15" s="92">
        <v>5363319</v>
      </c>
      <c r="F15" s="93">
        <v>37186865.899999999</v>
      </c>
    </row>
    <row r="16" spans="1:8" ht="51" x14ac:dyDescent="0.25">
      <c r="A16" s="73">
        <v>6</v>
      </c>
      <c r="B16" s="90" t="s">
        <v>77</v>
      </c>
      <c r="C16" s="91" t="s">
        <v>78</v>
      </c>
      <c r="D16" s="91" t="s">
        <v>79</v>
      </c>
      <c r="E16" s="92" t="s">
        <v>80</v>
      </c>
      <c r="F16" s="93">
        <v>3379234.1</v>
      </c>
    </row>
    <row r="17" spans="1:12" x14ac:dyDescent="0.25">
      <c r="A17" s="324" t="s">
        <v>81</v>
      </c>
      <c r="B17" s="324"/>
      <c r="C17" s="324"/>
      <c r="D17" s="324"/>
      <c r="E17" s="324"/>
      <c r="F17" s="324"/>
      <c r="G17" s="94"/>
      <c r="H17" s="94"/>
      <c r="I17" s="94"/>
      <c r="J17" s="95"/>
      <c r="K17" s="66"/>
    </row>
    <row r="18" spans="1:12" s="85" customFormat="1" x14ac:dyDescent="0.25">
      <c r="A18" s="96"/>
      <c r="B18" s="97"/>
      <c r="C18" s="70"/>
      <c r="D18" s="70"/>
      <c r="E18" s="70" t="s">
        <v>62</v>
      </c>
      <c r="F18" s="98">
        <f>SUM(F19:F23)</f>
        <v>90464288.439999998</v>
      </c>
      <c r="G18" s="99"/>
      <c r="H18" s="99"/>
      <c r="I18" s="99"/>
      <c r="J18" s="100"/>
      <c r="K18" s="72"/>
    </row>
    <row r="19" spans="1:12" s="85" customFormat="1" ht="38.25" x14ac:dyDescent="0.25">
      <c r="A19" s="41">
        <v>7</v>
      </c>
      <c r="B19" s="101" t="s">
        <v>82</v>
      </c>
      <c r="C19" s="96" t="s">
        <v>83</v>
      </c>
      <c r="D19" s="73" t="s">
        <v>84</v>
      </c>
      <c r="E19" s="83">
        <f>339+350</f>
        <v>689</v>
      </c>
      <c r="F19" s="102">
        <f>12963415.34+17666943.8</f>
        <v>30630359.140000001</v>
      </c>
      <c r="G19" s="99"/>
      <c r="H19" s="99"/>
      <c r="I19" s="99"/>
      <c r="J19" s="100"/>
      <c r="K19" s="72"/>
    </row>
    <row r="20" spans="1:12" s="85" customFormat="1" ht="25.5" x14ac:dyDescent="0.25">
      <c r="A20" s="41">
        <v>8</v>
      </c>
      <c r="B20" s="101" t="s">
        <v>85</v>
      </c>
      <c r="C20" s="96" t="s">
        <v>86</v>
      </c>
      <c r="D20" s="73" t="s">
        <v>84</v>
      </c>
      <c r="E20" s="83">
        <f>111+377</f>
        <v>488</v>
      </c>
      <c r="F20" s="102">
        <f>130943.6+7571547.3</f>
        <v>7702490.8999999994</v>
      </c>
      <c r="G20" s="99"/>
      <c r="H20" s="99"/>
      <c r="I20" s="99"/>
      <c r="J20" s="100"/>
      <c r="K20" s="72"/>
    </row>
    <row r="21" spans="1:12" s="85" customFormat="1" ht="38.25" x14ac:dyDescent="0.25">
      <c r="A21" s="41">
        <v>9</v>
      </c>
      <c r="B21" s="101" t="s">
        <v>48</v>
      </c>
      <c r="C21" s="103" t="s">
        <v>87</v>
      </c>
      <c r="D21" s="73" t="s">
        <v>68</v>
      </c>
      <c r="E21" s="83">
        <v>363617</v>
      </c>
      <c r="F21" s="102">
        <f>27352153.4</f>
        <v>27352153.399999999</v>
      </c>
    </row>
    <row r="22" spans="1:12" s="85" customFormat="1" ht="25.5" x14ac:dyDescent="0.25">
      <c r="A22" s="41">
        <v>10</v>
      </c>
      <c r="B22" s="101" t="s">
        <v>53</v>
      </c>
      <c r="C22" s="103" t="s">
        <v>88</v>
      </c>
      <c r="D22" s="73" t="s">
        <v>89</v>
      </c>
      <c r="E22" s="83" t="s">
        <v>90</v>
      </c>
      <c r="F22" s="102">
        <f>16336370.44</f>
        <v>16336370.439999999</v>
      </c>
    </row>
    <row r="23" spans="1:12" s="85" customFormat="1" ht="51" x14ac:dyDescent="0.25">
      <c r="A23" s="41">
        <v>11</v>
      </c>
      <c r="B23" s="104" t="s">
        <v>91</v>
      </c>
      <c r="C23" s="105" t="s">
        <v>92</v>
      </c>
      <c r="D23" s="73" t="s">
        <v>93</v>
      </c>
      <c r="E23" s="83" t="s">
        <v>119</v>
      </c>
      <c r="F23" s="102">
        <f>8442914.56</f>
        <v>8442914.5600000005</v>
      </c>
    </row>
    <row r="24" spans="1:12" x14ac:dyDescent="0.25">
      <c r="A24" s="324" t="s">
        <v>94</v>
      </c>
      <c r="B24" s="324"/>
      <c r="C24" s="324"/>
      <c r="D24" s="324"/>
      <c r="E24" s="324"/>
      <c r="F24" s="324"/>
    </row>
    <row r="25" spans="1:12" x14ac:dyDescent="0.25">
      <c r="A25" s="73"/>
      <c r="B25" s="79"/>
      <c r="C25" s="80"/>
      <c r="D25" s="80"/>
      <c r="E25" s="80" t="s">
        <v>62</v>
      </c>
      <c r="F25" s="75">
        <f>SUM(F26:F29)</f>
        <v>84204649.109999985</v>
      </c>
    </row>
    <row r="26" spans="1:12" s="85" customFormat="1" ht="25.5" x14ac:dyDescent="0.25">
      <c r="A26" s="96">
        <v>11</v>
      </c>
      <c r="B26" s="90" t="s">
        <v>44</v>
      </c>
      <c r="C26" s="106" t="s">
        <v>95</v>
      </c>
      <c r="D26" s="96" t="s">
        <v>96</v>
      </c>
      <c r="E26" s="107">
        <v>1640</v>
      </c>
      <c r="F26" s="88">
        <v>59886094.109999999</v>
      </c>
    </row>
    <row r="27" spans="1:12" s="85" customFormat="1" ht="25.5" x14ac:dyDescent="0.25">
      <c r="A27" s="96">
        <v>12</v>
      </c>
      <c r="B27" s="90" t="s">
        <v>45</v>
      </c>
      <c r="C27" s="106" t="s">
        <v>95</v>
      </c>
      <c r="D27" s="96" t="s">
        <v>96</v>
      </c>
      <c r="E27" s="107">
        <v>504</v>
      </c>
      <c r="F27" s="88">
        <v>23539717.399999999</v>
      </c>
    </row>
    <row r="28" spans="1:12" s="85" customFormat="1" ht="25.5" x14ac:dyDescent="0.25">
      <c r="A28" s="96">
        <v>13</v>
      </c>
      <c r="B28" s="90" t="s">
        <v>46</v>
      </c>
      <c r="C28" s="106" t="s">
        <v>95</v>
      </c>
      <c r="D28" s="96" t="s">
        <v>96</v>
      </c>
      <c r="E28" s="107">
        <v>23</v>
      </c>
      <c r="F28" s="88">
        <v>778837.6</v>
      </c>
    </row>
    <row r="29" spans="1:12" s="85" customFormat="1" ht="25.5" x14ac:dyDescent="0.25">
      <c r="A29" s="96">
        <v>14</v>
      </c>
      <c r="B29" s="90" t="s">
        <v>47</v>
      </c>
      <c r="C29" s="106" t="s">
        <v>95</v>
      </c>
      <c r="D29" s="96" t="s">
        <v>96</v>
      </c>
      <c r="E29" s="107">
        <v>0</v>
      </c>
      <c r="F29" s="88">
        <v>0</v>
      </c>
    </row>
    <row r="30" spans="1:12" s="85" customFormat="1" x14ac:dyDescent="0.25">
      <c r="A30" s="324" t="s">
        <v>97</v>
      </c>
      <c r="B30" s="324"/>
      <c r="C30" s="324"/>
      <c r="D30" s="324"/>
      <c r="E30" s="324"/>
      <c r="F30" s="324"/>
    </row>
    <row r="31" spans="1:12" s="85" customFormat="1" x14ac:dyDescent="0.25">
      <c r="A31" s="108"/>
      <c r="B31" s="79"/>
      <c r="C31" s="80"/>
      <c r="D31" s="80"/>
      <c r="E31" s="80" t="s">
        <v>62</v>
      </c>
      <c r="F31" s="75">
        <f>SUM(F32:F33)</f>
        <v>16184042.810000001</v>
      </c>
      <c r="G31" s="109"/>
      <c r="H31" s="109"/>
      <c r="J31" s="109"/>
      <c r="K31" s="109"/>
      <c r="L31" s="109"/>
    </row>
    <row r="32" spans="1:12" s="85" customFormat="1" ht="63.75" x14ac:dyDescent="0.25">
      <c r="A32" s="96">
        <v>15</v>
      </c>
      <c r="B32" s="101" t="s">
        <v>40</v>
      </c>
      <c r="C32" s="110" t="s">
        <v>98</v>
      </c>
      <c r="D32" s="73" t="s">
        <v>68</v>
      </c>
      <c r="E32" s="111">
        <v>5180</v>
      </c>
      <c r="F32" s="112">
        <v>6145000</v>
      </c>
      <c r="G32" s="109"/>
      <c r="H32" s="109"/>
    </row>
    <row r="33" spans="1:8" s="85" customFormat="1" ht="25.5" x14ac:dyDescent="0.25">
      <c r="A33" s="96">
        <v>16</v>
      </c>
      <c r="B33" s="101" t="s">
        <v>41</v>
      </c>
      <c r="C33" s="110" t="s">
        <v>99</v>
      </c>
      <c r="D33" s="73" t="s">
        <v>68</v>
      </c>
      <c r="E33" s="111">
        <v>9</v>
      </c>
      <c r="F33" s="112">
        <v>10039042.810000001</v>
      </c>
      <c r="G33" s="109"/>
      <c r="H33" s="109"/>
    </row>
    <row r="34" spans="1:8" x14ac:dyDescent="0.25">
      <c r="A34" s="324" t="s">
        <v>100</v>
      </c>
      <c r="B34" s="324"/>
      <c r="C34" s="324"/>
      <c r="D34" s="324"/>
      <c r="E34" s="324"/>
      <c r="F34" s="324"/>
    </row>
    <row r="35" spans="1:8" x14ac:dyDescent="0.25">
      <c r="A35" s="73"/>
      <c r="B35" s="79"/>
      <c r="C35" s="80"/>
      <c r="D35" s="80"/>
      <c r="E35" s="80" t="s">
        <v>62</v>
      </c>
      <c r="F35" s="75">
        <f>SUM(F36:F44)</f>
        <v>1764745738.8800001</v>
      </c>
    </row>
    <row r="36" spans="1:8" ht="25.5" x14ac:dyDescent="0.25">
      <c r="A36" s="73">
        <v>17</v>
      </c>
      <c r="B36" s="78" t="s">
        <v>38</v>
      </c>
      <c r="C36" s="73" t="s">
        <v>101</v>
      </c>
      <c r="D36" s="73" t="s">
        <v>102</v>
      </c>
      <c r="E36" s="73" t="s">
        <v>103</v>
      </c>
      <c r="F36" s="112">
        <v>866614687.63999999</v>
      </c>
      <c r="G36" s="113" t="s">
        <v>104</v>
      </c>
    </row>
    <row r="37" spans="1:8" s="85" customFormat="1" ht="25.5" x14ac:dyDescent="0.25">
      <c r="A37" s="96">
        <v>18</v>
      </c>
      <c r="B37" s="114" t="s">
        <v>35</v>
      </c>
      <c r="C37" s="96" t="s">
        <v>105</v>
      </c>
      <c r="D37" s="96" t="s">
        <v>96</v>
      </c>
      <c r="E37" s="115">
        <v>6766</v>
      </c>
      <c r="F37" s="88">
        <v>303390136.81999999</v>
      </c>
      <c r="G37" s="325" t="s">
        <v>106</v>
      </c>
    </row>
    <row r="38" spans="1:8" s="85" customFormat="1" ht="25.5" x14ac:dyDescent="0.25">
      <c r="A38" s="96">
        <v>19</v>
      </c>
      <c r="B38" s="114" t="s">
        <v>36</v>
      </c>
      <c r="C38" s="116" t="s">
        <v>105</v>
      </c>
      <c r="D38" s="96" t="s">
        <v>96</v>
      </c>
      <c r="E38" s="107">
        <v>7187</v>
      </c>
      <c r="F38" s="88">
        <v>368143326.43000001</v>
      </c>
      <c r="G38" s="325"/>
    </row>
    <row r="39" spans="1:8" s="85" customFormat="1" ht="25.5" x14ac:dyDescent="0.25">
      <c r="A39" s="96">
        <v>20</v>
      </c>
      <c r="B39" s="114" t="s">
        <v>37</v>
      </c>
      <c r="C39" s="116" t="s">
        <v>105</v>
      </c>
      <c r="D39" s="96" t="s">
        <v>96</v>
      </c>
      <c r="E39" s="116">
        <v>972</v>
      </c>
      <c r="F39" s="117">
        <v>54747983.359999999</v>
      </c>
      <c r="G39" s="325"/>
    </row>
    <row r="40" spans="1:8" s="85" customFormat="1" ht="25.5" x14ac:dyDescent="0.25">
      <c r="A40" s="96">
        <v>21</v>
      </c>
      <c r="B40" s="114" t="s">
        <v>51</v>
      </c>
      <c r="C40" s="116" t="s">
        <v>83</v>
      </c>
      <c r="D40" s="118" t="s">
        <v>84</v>
      </c>
      <c r="E40" s="107">
        <v>300196162</v>
      </c>
      <c r="F40" s="88">
        <v>146657604.63</v>
      </c>
      <c r="G40" s="119" t="s">
        <v>107</v>
      </c>
    </row>
    <row r="41" spans="1:8" s="85" customFormat="1" ht="38.25" x14ac:dyDescent="0.25">
      <c r="A41" s="96">
        <v>23</v>
      </c>
      <c r="B41" s="114" t="s">
        <v>108</v>
      </c>
      <c r="C41" s="118" t="s">
        <v>109</v>
      </c>
      <c r="D41" s="118" t="s">
        <v>110</v>
      </c>
      <c r="E41" s="107" t="s">
        <v>111</v>
      </c>
      <c r="F41" s="115">
        <v>2983000</v>
      </c>
      <c r="G41" s="119" t="s">
        <v>112</v>
      </c>
    </row>
    <row r="42" spans="1:8" s="85" customFormat="1" x14ac:dyDescent="0.25">
      <c r="A42" s="96">
        <v>22</v>
      </c>
      <c r="B42" s="114" t="s">
        <v>113</v>
      </c>
      <c r="C42" s="116" t="s">
        <v>83</v>
      </c>
      <c r="D42" s="118" t="s">
        <v>84</v>
      </c>
      <c r="E42" s="107">
        <v>3829500</v>
      </c>
      <c r="F42" s="115">
        <f>15636000+1237300+623000</f>
        <v>17496300</v>
      </c>
      <c r="G42" s="326" t="s">
        <v>114</v>
      </c>
    </row>
    <row r="43" spans="1:8" ht="25.5" x14ac:dyDescent="0.25">
      <c r="A43" s="96">
        <v>24</v>
      </c>
      <c r="B43" s="114" t="s">
        <v>115</v>
      </c>
      <c r="C43" s="118" t="s">
        <v>86</v>
      </c>
      <c r="D43" s="73" t="s">
        <v>102</v>
      </c>
      <c r="E43" s="107" t="s">
        <v>116</v>
      </c>
      <c r="F43" s="115">
        <f>4712700-F44</f>
        <v>609366.70000000019</v>
      </c>
      <c r="G43" s="327"/>
    </row>
    <row r="44" spans="1:8" ht="38.25" x14ac:dyDescent="0.25">
      <c r="A44" s="96">
        <v>25</v>
      </c>
      <c r="B44" s="114" t="s">
        <v>117</v>
      </c>
      <c r="C44" s="118" t="s">
        <v>118</v>
      </c>
      <c r="D44" s="96" t="s">
        <v>96</v>
      </c>
      <c r="E44" s="107">
        <v>750</v>
      </c>
      <c r="F44" s="115">
        <v>4103333.3</v>
      </c>
      <c r="G44" s="328"/>
    </row>
    <row r="45" spans="1:8" x14ac:dyDescent="0.25">
      <c r="F45" s="121"/>
    </row>
    <row r="46" spans="1:8" x14ac:dyDescent="0.25">
      <c r="F46" s="121"/>
    </row>
    <row r="47" spans="1:8" x14ac:dyDescent="0.25">
      <c r="F47" s="121"/>
    </row>
    <row r="48" spans="1:8" x14ac:dyDescent="0.25">
      <c r="F48" s="121"/>
    </row>
    <row r="49" spans="6:6" x14ac:dyDescent="0.25">
      <c r="F49" s="121"/>
    </row>
    <row r="50" spans="6:6" x14ac:dyDescent="0.25">
      <c r="F50" s="121"/>
    </row>
    <row r="51" spans="6:6" x14ac:dyDescent="0.25">
      <c r="F51" s="121"/>
    </row>
    <row r="52" spans="6:6" x14ac:dyDescent="0.25">
      <c r="F52" s="121"/>
    </row>
    <row r="53" spans="6:6" x14ac:dyDescent="0.25">
      <c r="F53" s="121"/>
    </row>
    <row r="54" spans="6:6" x14ac:dyDescent="0.25">
      <c r="F54" s="121"/>
    </row>
    <row r="55" spans="6:6" x14ac:dyDescent="0.25">
      <c r="F55" s="121"/>
    </row>
    <row r="56" spans="6:6" x14ac:dyDescent="0.25">
      <c r="F56" s="121"/>
    </row>
    <row r="57" spans="6:6" x14ac:dyDescent="0.25">
      <c r="F57" s="121"/>
    </row>
    <row r="58" spans="6:6" x14ac:dyDescent="0.25">
      <c r="F58" s="121"/>
    </row>
    <row r="59" spans="6:6" x14ac:dyDescent="0.25">
      <c r="F59" s="121"/>
    </row>
    <row r="60" spans="6:6" x14ac:dyDescent="0.25">
      <c r="F60" s="121"/>
    </row>
    <row r="61" spans="6:6" x14ac:dyDescent="0.25">
      <c r="F61" s="121"/>
    </row>
    <row r="62" spans="6:6" x14ac:dyDescent="0.25">
      <c r="F62" s="121"/>
    </row>
    <row r="63" spans="6:6" x14ac:dyDescent="0.25">
      <c r="F63" s="121"/>
    </row>
    <row r="64" spans="6:6" x14ac:dyDescent="0.25">
      <c r="F64" s="121"/>
    </row>
    <row r="65" spans="6:6" x14ac:dyDescent="0.25">
      <c r="F65" s="121"/>
    </row>
    <row r="66" spans="6:6" x14ac:dyDescent="0.25">
      <c r="F66" s="121"/>
    </row>
    <row r="67" spans="6:6" x14ac:dyDescent="0.25">
      <c r="F67" s="121"/>
    </row>
    <row r="68" spans="6:6" x14ac:dyDescent="0.25">
      <c r="F68" s="121"/>
    </row>
    <row r="69" spans="6:6" x14ac:dyDescent="0.25">
      <c r="F69" s="121"/>
    </row>
    <row r="70" spans="6:6" x14ac:dyDescent="0.25">
      <c r="F70" s="121"/>
    </row>
    <row r="71" spans="6:6" x14ac:dyDescent="0.25">
      <c r="F71" s="121"/>
    </row>
    <row r="72" spans="6:6" x14ac:dyDescent="0.25">
      <c r="F72" s="121"/>
    </row>
    <row r="73" spans="6:6" x14ac:dyDescent="0.25">
      <c r="F73" s="121"/>
    </row>
    <row r="74" spans="6:6" x14ac:dyDescent="0.25">
      <c r="F74" s="121"/>
    </row>
    <row r="75" spans="6:6" x14ac:dyDescent="0.25">
      <c r="F75" s="121"/>
    </row>
    <row r="76" spans="6:6" x14ac:dyDescent="0.25">
      <c r="F76" s="121"/>
    </row>
    <row r="77" spans="6:6" x14ac:dyDescent="0.25">
      <c r="F77" s="121"/>
    </row>
    <row r="78" spans="6:6" x14ac:dyDescent="0.25">
      <c r="F78" s="121"/>
    </row>
    <row r="79" spans="6:6" x14ac:dyDescent="0.25">
      <c r="F79" s="121"/>
    </row>
    <row r="80" spans="6:6" x14ac:dyDescent="0.25">
      <c r="F80" s="121"/>
    </row>
    <row r="81" spans="6:6" x14ac:dyDescent="0.25">
      <c r="F81" s="121"/>
    </row>
    <row r="82" spans="6:6" x14ac:dyDescent="0.25">
      <c r="F82" s="121"/>
    </row>
    <row r="83" spans="6:6" x14ac:dyDescent="0.25">
      <c r="F83" s="121"/>
    </row>
    <row r="84" spans="6:6" x14ac:dyDescent="0.25">
      <c r="F84" s="121"/>
    </row>
    <row r="85" spans="6:6" x14ac:dyDescent="0.25">
      <c r="F85" s="121"/>
    </row>
    <row r="86" spans="6:6" x14ac:dyDescent="0.25">
      <c r="F86" s="121"/>
    </row>
    <row r="87" spans="6:6" x14ac:dyDescent="0.25">
      <c r="F87" s="121"/>
    </row>
    <row r="88" spans="6:6" x14ac:dyDescent="0.25">
      <c r="F88" s="121"/>
    </row>
    <row r="89" spans="6:6" x14ac:dyDescent="0.25">
      <c r="F89" s="121"/>
    </row>
    <row r="90" spans="6:6" x14ac:dyDescent="0.25">
      <c r="F90" s="121"/>
    </row>
    <row r="91" spans="6:6" x14ac:dyDescent="0.25">
      <c r="F91" s="121"/>
    </row>
    <row r="92" spans="6:6" x14ac:dyDescent="0.25">
      <c r="F92" s="121"/>
    </row>
    <row r="93" spans="6:6" x14ac:dyDescent="0.25">
      <c r="F93" s="121"/>
    </row>
    <row r="94" spans="6:6" x14ac:dyDescent="0.25">
      <c r="F94" s="121"/>
    </row>
    <row r="95" spans="6:6" x14ac:dyDescent="0.25">
      <c r="F95" s="121"/>
    </row>
    <row r="96" spans="6:6" x14ac:dyDescent="0.25">
      <c r="F96" s="121"/>
    </row>
    <row r="97" spans="6:6" x14ac:dyDescent="0.25">
      <c r="F97" s="121"/>
    </row>
    <row r="98" spans="6:6" x14ac:dyDescent="0.25">
      <c r="F98" s="121"/>
    </row>
    <row r="99" spans="6:6" x14ac:dyDescent="0.25">
      <c r="F99" s="121"/>
    </row>
    <row r="100" spans="6:6" x14ac:dyDescent="0.25">
      <c r="F100" s="121"/>
    </row>
    <row r="101" spans="6:6" x14ac:dyDescent="0.25">
      <c r="F101" s="121"/>
    </row>
    <row r="102" spans="6:6" x14ac:dyDescent="0.25">
      <c r="F102" s="121"/>
    </row>
    <row r="103" spans="6:6" x14ac:dyDescent="0.25">
      <c r="F103" s="121"/>
    </row>
    <row r="104" spans="6:6" x14ac:dyDescent="0.25">
      <c r="F104" s="121"/>
    </row>
    <row r="105" spans="6:6" x14ac:dyDescent="0.25">
      <c r="F105" s="121"/>
    </row>
    <row r="106" spans="6:6" x14ac:dyDescent="0.25">
      <c r="F106" s="121"/>
    </row>
    <row r="107" spans="6:6" x14ac:dyDescent="0.25">
      <c r="F107" s="121"/>
    </row>
    <row r="108" spans="6:6" x14ac:dyDescent="0.25">
      <c r="F108" s="121"/>
    </row>
    <row r="109" spans="6:6" x14ac:dyDescent="0.25">
      <c r="F109" s="121"/>
    </row>
    <row r="110" spans="6:6" x14ac:dyDescent="0.25">
      <c r="F110" s="121"/>
    </row>
    <row r="111" spans="6:6" x14ac:dyDescent="0.25">
      <c r="F111" s="121"/>
    </row>
    <row r="112" spans="6:6" x14ac:dyDescent="0.25">
      <c r="F112" s="121"/>
    </row>
    <row r="113" spans="6:6" x14ac:dyDescent="0.25">
      <c r="F113" s="121"/>
    </row>
    <row r="114" spans="6:6" x14ac:dyDescent="0.25">
      <c r="F114" s="121"/>
    </row>
    <row r="115" spans="6:6" x14ac:dyDescent="0.25">
      <c r="F115" s="121"/>
    </row>
    <row r="116" spans="6:6" x14ac:dyDescent="0.25">
      <c r="F116" s="121"/>
    </row>
    <row r="117" spans="6:6" x14ac:dyDescent="0.25">
      <c r="F117" s="121"/>
    </row>
    <row r="118" spans="6:6" x14ac:dyDescent="0.25">
      <c r="F118" s="121"/>
    </row>
    <row r="119" spans="6:6" x14ac:dyDescent="0.25">
      <c r="F119" s="121"/>
    </row>
    <row r="120" spans="6:6" x14ac:dyDescent="0.25">
      <c r="F120" s="121"/>
    </row>
    <row r="121" spans="6:6" x14ac:dyDescent="0.25">
      <c r="F121" s="121"/>
    </row>
    <row r="122" spans="6:6" x14ac:dyDescent="0.25">
      <c r="F122" s="121"/>
    </row>
    <row r="123" spans="6:6" x14ac:dyDescent="0.25">
      <c r="F123" s="121"/>
    </row>
    <row r="124" spans="6:6" x14ac:dyDescent="0.25">
      <c r="F124" s="121"/>
    </row>
    <row r="125" spans="6:6" x14ac:dyDescent="0.25">
      <c r="F125" s="121"/>
    </row>
    <row r="126" spans="6:6" x14ac:dyDescent="0.25">
      <c r="F126" s="121"/>
    </row>
    <row r="127" spans="6:6" x14ac:dyDescent="0.25">
      <c r="F127" s="121"/>
    </row>
    <row r="128" spans="6:6" x14ac:dyDescent="0.25">
      <c r="F128" s="121"/>
    </row>
    <row r="129" spans="6:6" x14ac:dyDescent="0.25">
      <c r="F129" s="121"/>
    </row>
    <row r="130" spans="6:6" x14ac:dyDescent="0.25">
      <c r="F130" s="121"/>
    </row>
    <row r="131" spans="6:6" x14ac:dyDescent="0.25">
      <c r="F131" s="121"/>
    </row>
    <row r="132" spans="6:6" x14ac:dyDescent="0.25">
      <c r="F132" s="121"/>
    </row>
    <row r="133" spans="6:6" x14ac:dyDescent="0.25">
      <c r="F133" s="121"/>
    </row>
    <row r="134" spans="6:6" x14ac:dyDescent="0.25">
      <c r="F134" s="121"/>
    </row>
    <row r="135" spans="6:6" x14ac:dyDescent="0.25">
      <c r="F135" s="121"/>
    </row>
    <row r="136" spans="6:6" x14ac:dyDescent="0.25">
      <c r="F136" s="121"/>
    </row>
    <row r="137" spans="6:6" x14ac:dyDescent="0.25">
      <c r="F137" s="121"/>
    </row>
    <row r="138" spans="6:6" x14ac:dyDescent="0.25">
      <c r="F138" s="121"/>
    </row>
    <row r="139" spans="6:6" x14ac:dyDescent="0.25">
      <c r="F139" s="121"/>
    </row>
    <row r="140" spans="6:6" x14ac:dyDescent="0.25">
      <c r="F140" s="121"/>
    </row>
    <row r="141" spans="6:6" x14ac:dyDescent="0.25">
      <c r="F141" s="121"/>
    </row>
    <row r="142" spans="6:6" x14ac:dyDescent="0.25">
      <c r="F142" s="121"/>
    </row>
    <row r="143" spans="6:6" x14ac:dyDescent="0.25">
      <c r="F143" s="121"/>
    </row>
    <row r="144" spans="6:6" x14ac:dyDescent="0.25">
      <c r="F144" s="121"/>
    </row>
    <row r="145" spans="6:6" x14ac:dyDescent="0.25">
      <c r="F145" s="121"/>
    </row>
    <row r="146" spans="6:6" x14ac:dyDescent="0.25">
      <c r="F146" s="121"/>
    </row>
    <row r="147" spans="6:6" x14ac:dyDescent="0.25">
      <c r="F147" s="121"/>
    </row>
    <row r="148" spans="6:6" x14ac:dyDescent="0.25">
      <c r="F148" s="121"/>
    </row>
    <row r="149" spans="6:6" x14ac:dyDescent="0.25">
      <c r="F149" s="121"/>
    </row>
    <row r="150" spans="6:6" x14ac:dyDescent="0.25">
      <c r="F150" s="121"/>
    </row>
    <row r="151" spans="6:6" x14ac:dyDescent="0.25">
      <c r="F151" s="121"/>
    </row>
    <row r="152" spans="6:6" x14ac:dyDescent="0.25">
      <c r="F152" s="121"/>
    </row>
    <row r="153" spans="6:6" x14ac:dyDescent="0.25">
      <c r="F153" s="121"/>
    </row>
    <row r="154" spans="6:6" x14ac:dyDescent="0.25">
      <c r="F154" s="121"/>
    </row>
    <row r="155" spans="6:6" x14ac:dyDescent="0.25">
      <c r="F155" s="121"/>
    </row>
    <row r="156" spans="6:6" x14ac:dyDescent="0.25">
      <c r="F156" s="121"/>
    </row>
    <row r="157" spans="6:6" x14ac:dyDescent="0.25">
      <c r="F157" s="121"/>
    </row>
    <row r="158" spans="6:6" x14ac:dyDescent="0.25">
      <c r="F158" s="121"/>
    </row>
    <row r="159" spans="6:6" x14ac:dyDescent="0.25">
      <c r="F159" s="121"/>
    </row>
    <row r="160" spans="6:6" x14ac:dyDescent="0.25">
      <c r="F160" s="121"/>
    </row>
    <row r="161" spans="6:6" x14ac:dyDescent="0.25">
      <c r="F161" s="121"/>
    </row>
    <row r="162" spans="6:6" x14ac:dyDescent="0.25">
      <c r="F162" s="121"/>
    </row>
    <row r="163" spans="6:6" x14ac:dyDescent="0.25">
      <c r="F163" s="121"/>
    </row>
    <row r="164" spans="6:6" x14ac:dyDescent="0.25">
      <c r="F164" s="121"/>
    </row>
    <row r="165" spans="6:6" x14ac:dyDescent="0.25">
      <c r="F165" s="121"/>
    </row>
    <row r="166" spans="6:6" x14ac:dyDescent="0.25">
      <c r="F166" s="121"/>
    </row>
    <row r="167" spans="6:6" x14ac:dyDescent="0.25">
      <c r="F167" s="121"/>
    </row>
    <row r="168" spans="6:6" x14ac:dyDescent="0.25">
      <c r="F168" s="121"/>
    </row>
    <row r="169" spans="6:6" x14ac:dyDescent="0.25">
      <c r="F169" s="121"/>
    </row>
    <row r="170" spans="6:6" x14ac:dyDescent="0.25">
      <c r="F170" s="121"/>
    </row>
    <row r="171" spans="6:6" x14ac:dyDescent="0.25">
      <c r="F171" s="121"/>
    </row>
    <row r="172" spans="6:6" x14ac:dyDescent="0.25">
      <c r="F172" s="121"/>
    </row>
    <row r="173" spans="6:6" x14ac:dyDescent="0.25">
      <c r="F173" s="121"/>
    </row>
    <row r="174" spans="6:6" x14ac:dyDescent="0.25">
      <c r="F174" s="121"/>
    </row>
    <row r="175" spans="6:6" x14ac:dyDescent="0.25">
      <c r="F175" s="121"/>
    </row>
    <row r="176" spans="6:6" x14ac:dyDescent="0.25">
      <c r="F176" s="121"/>
    </row>
    <row r="177" spans="6:6" x14ac:dyDescent="0.25">
      <c r="F177" s="121"/>
    </row>
    <row r="178" spans="6:6" x14ac:dyDescent="0.25">
      <c r="F178" s="121"/>
    </row>
    <row r="179" spans="6:6" x14ac:dyDescent="0.25">
      <c r="F179" s="121"/>
    </row>
    <row r="180" spans="6:6" x14ac:dyDescent="0.25">
      <c r="F180" s="121"/>
    </row>
    <row r="181" spans="6:6" x14ac:dyDescent="0.25">
      <c r="F181" s="121"/>
    </row>
    <row r="182" spans="6:6" x14ac:dyDescent="0.25">
      <c r="F182" s="121"/>
    </row>
    <row r="183" spans="6:6" x14ac:dyDescent="0.25">
      <c r="F183" s="121"/>
    </row>
    <row r="184" spans="6:6" x14ac:dyDescent="0.25">
      <c r="F184" s="121"/>
    </row>
    <row r="185" spans="6:6" x14ac:dyDescent="0.25">
      <c r="F185" s="121"/>
    </row>
    <row r="186" spans="6:6" x14ac:dyDescent="0.25">
      <c r="F186" s="121"/>
    </row>
    <row r="187" spans="6:6" x14ac:dyDescent="0.25">
      <c r="F187" s="121"/>
    </row>
    <row r="188" spans="6:6" x14ac:dyDescent="0.25">
      <c r="F188" s="121"/>
    </row>
    <row r="189" spans="6:6" x14ac:dyDescent="0.25">
      <c r="F189" s="121"/>
    </row>
    <row r="190" spans="6:6" x14ac:dyDescent="0.25">
      <c r="F190" s="121"/>
    </row>
    <row r="191" spans="6:6" x14ac:dyDescent="0.25">
      <c r="F191" s="121"/>
    </row>
    <row r="192" spans="6:6" x14ac:dyDescent="0.25">
      <c r="F192" s="121"/>
    </row>
    <row r="193" spans="6:6" x14ac:dyDescent="0.25">
      <c r="F193" s="121"/>
    </row>
    <row r="194" spans="6:6" x14ac:dyDescent="0.25">
      <c r="F194" s="121"/>
    </row>
    <row r="195" spans="6:6" x14ac:dyDescent="0.25">
      <c r="F195" s="121"/>
    </row>
    <row r="196" spans="6:6" x14ac:dyDescent="0.25">
      <c r="F196" s="121"/>
    </row>
    <row r="197" spans="6:6" x14ac:dyDescent="0.25">
      <c r="F197" s="121"/>
    </row>
    <row r="198" spans="6:6" x14ac:dyDescent="0.25">
      <c r="F198" s="121"/>
    </row>
    <row r="199" spans="6:6" x14ac:dyDescent="0.25">
      <c r="F199" s="121"/>
    </row>
    <row r="200" spans="6:6" x14ac:dyDescent="0.25">
      <c r="F200" s="121"/>
    </row>
    <row r="201" spans="6:6" x14ac:dyDescent="0.25">
      <c r="F201" s="121"/>
    </row>
    <row r="202" spans="6:6" x14ac:dyDescent="0.25">
      <c r="F202" s="121"/>
    </row>
    <row r="203" spans="6:6" x14ac:dyDescent="0.25">
      <c r="F203" s="121"/>
    </row>
    <row r="204" spans="6:6" x14ac:dyDescent="0.25">
      <c r="F204" s="121"/>
    </row>
    <row r="205" spans="6:6" x14ac:dyDescent="0.25">
      <c r="F205" s="121"/>
    </row>
    <row r="206" spans="6:6" x14ac:dyDescent="0.25">
      <c r="F206" s="121"/>
    </row>
    <row r="207" spans="6:6" x14ac:dyDescent="0.25">
      <c r="F207" s="121"/>
    </row>
    <row r="208" spans="6:6" x14ac:dyDescent="0.25">
      <c r="F208" s="121"/>
    </row>
    <row r="209" spans="6:6" x14ac:dyDescent="0.25">
      <c r="F209" s="121"/>
    </row>
    <row r="210" spans="6:6" x14ac:dyDescent="0.25">
      <c r="F210" s="121"/>
    </row>
    <row r="211" spans="6:6" x14ac:dyDescent="0.25">
      <c r="F211" s="121"/>
    </row>
    <row r="212" spans="6:6" x14ac:dyDescent="0.25">
      <c r="F212" s="121"/>
    </row>
    <row r="213" spans="6:6" x14ac:dyDescent="0.25">
      <c r="F213" s="121"/>
    </row>
    <row r="214" spans="6:6" x14ac:dyDescent="0.25">
      <c r="F214" s="121"/>
    </row>
    <row r="215" spans="6:6" x14ac:dyDescent="0.25">
      <c r="F215" s="121"/>
    </row>
    <row r="216" spans="6:6" x14ac:dyDescent="0.25">
      <c r="F216" s="121"/>
    </row>
    <row r="217" spans="6:6" x14ac:dyDescent="0.25">
      <c r="F217" s="121"/>
    </row>
    <row r="218" spans="6:6" x14ac:dyDescent="0.25">
      <c r="F218" s="121"/>
    </row>
    <row r="219" spans="6:6" x14ac:dyDescent="0.25">
      <c r="F219" s="121"/>
    </row>
    <row r="220" spans="6:6" x14ac:dyDescent="0.25">
      <c r="F220" s="121"/>
    </row>
    <row r="221" spans="6:6" x14ac:dyDescent="0.25">
      <c r="F221" s="121"/>
    </row>
    <row r="222" spans="6:6" x14ac:dyDescent="0.25">
      <c r="F222" s="121"/>
    </row>
    <row r="223" spans="6:6" x14ac:dyDescent="0.25">
      <c r="F223" s="121"/>
    </row>
    <row r="224" spans="6:6" x14ac:dyDescent="0.25">
      <c r="F224" s="121"/>
    </row>
    <row r="225" spans="6:6" x14ac:dyDescent="0.25">
      <c r="F225" s="121"/>
    </row>
    <row r="226" spans="6:6" x14ac:dyDescent="0.25">
      <c r="F226" s="121"/>
    </row>
    <row r="227" spans="6:6" x14ac:dyDescent="0.25">
      <c r="F227" s="121"/>
    </row>
    <row r="228" spans="6:6" x14ac:dyDescent="0.25">
      <c r="F228" s="121"/>
    </row>
    <row r="229" spans="6:6" x14ac:dyDescent="0.25">
      <c r="F229" s="121"/>
    </row>
    <row r="230" spans="6:6" x14ac:dyDescent="0.25">
      <c r="F230" s="121"/>
    </row>
    <row r="231" spans="6:6" x14ac:dyDescent="0.25">
      <c r="F231" s="121"/>
    </row>
    <row r="232" spans="6:6" x14ac:dyDescent="0.25">
      <c r="F232" s="121"/>
    </row>
    <row r="233" spans="6:6" x14ac:dyDescent="0.25">
      <c r="F233" s="121"/>
    </row>
    <row r="234" spans="6:6" x14ac:dyDescent="0.25">
      <c r="F234" s="121"/>
    </row>
    <row r="235" spans="6:6" x14ac:dyDescent="0.25">
      <c r="F235" s="121"/>
    </row>
    <row r="236" spans="6:6" x14ac:dyDescent="0.25">
      <c r="F236" s="121"/>
    </row>
    <row r="237" spans="6:6" x14ac:dyDescent="0.25">
      <c r="F237" s="121"/>
    </row>
    <row r="238" spans="6:6" x14ac:dyDescent="0.25">
      <c r="F238" s="121"/>
    </row>
    <row r="239" spans="6:6" x14ac:dyDescent="0.25">
      <c r="F239" s="121"/>
    </row>
    <row r="240" spans="6:6" x14ac:dyDescent="0.25">
      <c r="F240" s="121"/>
    </row>
    <row r="241" spans="6:6" x14ac:dyDescent="0.25">
      <c r="F241" s="121"/>
    </row>
    <row r="242" spans="6:6" x14ac:dyDescent="0.25">
      <c r="F242" s="121"/>
    </row>
    <row r="243" spans="6:6" x14ac:dyDescent="0.25">
      <c r="F243" s="121"/>
    </row>
    <row r="244" spans="6:6" x14ac:dyDescent="0.25">
      <c r="F244" s="121"/>
    </row>
    <row r="245" spans="6:6" x14ac:dyDescent="0.25">
      <c r="F245" s="121"/>
    </row>
    <row r="246" spans="6:6" x14ac:dyDescent="0.25">
      <c r="F246" s="121"/>
    </row>
    <row r="247" spans="6:6" x14ac:dyDescent="0.25">
      <c r="F247" s="121"/>
    </row>
    <row r="248" spans="6:6" x14ac:dyDescent="0.25">
      <c r="F248" s="121"/>
    </row>
    <row r="249" spans="6:6" x14ac:dyDescent="0.25">
      <c r="F249" s="121"/>
    </row>
    <row r="250" spans="6:6" x14ac:dyDescent="0.25">
      <c r="F250" s="121"/>
    </row>
    <row r="251" spans="6:6" x14ac:dyDescent="0.25">
      <c r="F251" s="121"/>
    </row>
    <row r="252" spans="6:6" x14ac:dyDescent="0.25">
      <c r="F252" s="121"/>
    </row>
    <row r="253" spans="6:6" x14ac:dyDescent="0.25">
      <c r="F253" s="121"/>
    </row>
    <row r="254" spans="6:6" x14ac:dyDescent="0.25">
      <c r="F254" s="121"/>
    </row>
    <row r="255" spans="6:6" x14ac:dyDescent="0.25">
      <c r="F255" s="121"/>
    </row>
    <row r="256" spans="6:6" x14ac:dyDescent="0.25">
      <c r="F256" s="121"/>
    </row>
    <row r="257" spans="6:6" x14ac:dyDescent="0.25">
      <c r="F257" s="121"/>
    </row>
    <row r="258" spans="6:6" x14ac:dyDescent="0.25">
      <c r="F258" s="121"/>
    </row>
    <row r="259" spans="6:6" x14ac:dyDescent="0.25">
      <c r="F259" s="121"/>
    </row>
    <row r="260" spans="6:6" x14ac:dyDescent="0.25">
      <c r="F260" s="121"/>
    </row>
    <row r="261" spans="6:6" x14ac:dyDescent="0.25">
      <c r="F261" s="121"/>
    </row>
    <row r="262" spans="6:6" x14ac:dyDescent="0.25">
      <c r="F262" s="121"/>
    </row>
    <row r="263" spans="6:6" x14ac:dyDescent="0.25">
      <c r="F263" s="121"/>
    </row>
    <row r="264" spans="6:6" x14ac:dyDescent="0.25">
      <c r="F264" s="121"/>
    </row>
    <row r="265" spans="6:6" x14ac:dyDescent="0.25">
      <c r="F265" s="121"/>
    </row>
    <row r="266" spans="6:6" x14ac:dyDescent="0.25">
      <c r="F266" s="121"/>
    </row>
    <row r="267" spans="6:6" x14ac:dyDescent="0.25">
      <c r="F267" s="121"/>
    </row>
    <row r="268" spans="6:6" x14ac:dyDescent="0.25">
      <c r="F268" s="121"/>
    </row>
    <row r="269" spans="6:6" x14ac:dyDescent="0.25">
      <c r="F269" s="121"/>
    </row>
    <row r="270" spans="6:6" x14ac:dyDescent="0.25">
      <c r="F270" s="121"/>
    </row>
    <row r="271" spans="6:6" x14ac:dyDescent="0.25">
      <c r="F271" s="121"/>
    </row>
    <row r="272" spans="6:6" x14ac:dyDescent="0.25">
      <c r="F272" s="121"/>
    </row>
    <row r="273" spans="6:6" x14ac:dyDescent="0.25">
      <c r="F273" s="121"/>
    </row>
    <row r="274" spans="6:6" x14ac:dyDescent="0.25">
      <c r="F274" s="121"/>
    </row>
    <row r="275" spans="6:6" x14ac:dyDescent="0.25">
      <c r="F275" s="121"/>
    </row>
    <row r="276" spans="6:6" x14ac:dyDescent="0.25">
      <c r="F276" s="121"/>
    </row>
    <row r="277" spans="6:6" x14ac:dyDescent="0.25">
      <c r="F277" s="121"/>
    </row>
    <row r="278" spans="6:6" x14ac:dyDescent="0.25">
      <c r="F278" s="121"/>
    </row>
    <row r="279" spans="6:6" x14ac:dyDescent="0.25">
      <c r="F279" s="121"/>
    </row>
    <row r="280" spans="6:6" x14ac:dyDescent="0.25">
      <c r="F280" s="121"/>
    </row>
    <row r="281" spans="6:6" x14ac:dyDescent="0.25">
      <c r="F281" s="121"/>
    </row>
    <row r="282" spans="6:6" x14ac:dyDescent="0.25">
      <c r="F282" s="121"/>
    </row>
    <row r="283" spans="6:6" x14ac:dyDescent="0.25">
      <c r="F283" s="121"/>
    </row>
    <row r="284" spans="6:6" x14ac:dyDescent="0.25">
      <c r="F284" s="121"/>
    </row>
    <row r="285" spans="6:6" x14ac:dyDescent="0.25">
      <c r="F285" s="121"/>
    </row>
    <row r="286" spans="6:6" x14ac:dyDescent="0.25">
      <c r="F286" s="121"/>
    </row>
    <row r="287" spans="6:6" x14ac:dyDescent="0.25">
      <c r="F287" s="121"/>
    </row>
    <row r="288" spans="6:6" x14ac:dyDescent="0.25">
      <c r="F288" s="121"/>
    </row>
    <row r="289" spans="6:6" x14ac:dyDescent="0.25">
      <c r="F289" s="121"/>
    </row>
    <row r="290" spans="6:6" x14ac:dyDescent="0.25">
      <c r="F290" s="121"/>
    </row>
    <row r="291" spans="6:6" x14ac:dyDescent="0.25">
      <c r="F291" s="121"/>
    </row>
    <row r="292" spans="6:6" x14ac:dyDescent="0.25">
      <c r="F292" s="121"/>
    </row>
    <row r="293" spans="6:6" x14ac:dyDescent="0.25">
      <c r="F293" s="121"/>
    </row>
    <row r="294" spans="6:6" x14ac:dyDescent="0.25">
      <c r="F294" s="121"/>
    </row>
    <row r="295" spans="6:6" x14ac:dyDescent="0.25">
      <c r="F295" s="121"/>
    </row>
    <row r="296" spans="6:6" x14ac:dyDescent="0.25">
      <c r="F296" s="121"/>
    </row>
    <row r="297" spans="6:6" x14ac:dyDescent="0.25">
      <c r="F297" s="121"/>
    </row>
    <row r="298" spans="6:6" x14ac:dyDescent="0.25">
      <c r="F298" s="121"/>
    </row>
    <row r="299" spans="6:6" x14ac:dyDescent="0.25">
      <c r="F299" s="121"/>
    </row>
    <row r="300" spans="6:6" x14ac:dyDescent="0.25">
      <c r="F300" s="121"/>
    </row>
    <row r="301" spans="6:6" x14ac:dyDescent="0.25">
      <c r="F301" s="121"/>
    </row>
    <row r="302" spans="6:6" x14ac:dyDescent="0.25">
      <c r="F302" s="121"/>
    </row>
    <row r="303" spans="6:6" x14ac:dyDescent="0.25">
      <c r="F303" s="121"/>
    </row>
    <row r="304" spans="6:6" x14ac:dyDescent="0.25">
      <c r="F304" s="121"/>
    </row>
    <row r="305" spans="6:6" x14ac:dyDescent="0.25">
      <c r="F305" s="121"/>
    </row>
    <row r="306" spans="6:6" x14ac:dyDescent="0.25">
      <c r="F306" s="121"/>
    </row>
    <row r="307" spans="6:6" x14ac:dyDescent="0.25">
      <c r="F307" s="121"/>
    </row>
    <row r="308" spans="6:6" x14ac:dyDescent="0.25">
      <c r="F308" s="121"/>
    </row>
    <row r="309" spans="6:6" x14ac:dyDescent="0.25">
      <c r="F309" s="121"/>
    </row>
    <row r="310" spans="6:6" x14ac:dyDescent="0.25">
      <c r="F310" s="121"/>
    </row>
    <row r="311" spans="6:6" x14ac:dyDescent="0.25">
      <c r="F311" s="121"/>
    </row>
    <row r="312" spans="6:6" x14ac:dyDescent="0.25">
      <c r="F312" s="121"/>
    </row>
    <row r="313" spans="6:6" x14ac:dyDescent="0.25">
      <c r="F313" s="121"/>
    </row>
    <row r="314" spans="6:6" x14ac:dyDescent="0.25">
      <c r="F314" s="121"/>
    </row>
    <row r="315" spans="6:6" x14ac:dyDescent="0.25">
      <c r="F315" s="121"/>
    </row>
    <row r="316" spans="6:6" x14ac:dyDescent="0.25">
      <c r="F316" s="121"/>
    </row>
    <row r="317" spans="6:6" x14ac:dyDescent="0.25">
      <c r="F317" s="121"/>
    </row>
    <row r="318" spans="6:6" x14ac:dyDescent="0.25">
      <c r="F318" s="121"/>
    </row>
    <row r="319" spans="6:6" x14ac:dyDescent="0.25">
      <c r="F319" s="121"/>
    </row>
    <row r="320" spans="6:6" x14ac:dyDescent="0.25">
      <c r="F320" s="121"/>
    </row>
    <row r="321" spans="6:6" x14ac:dyDescent="0.25">
      <c r="F321" s="121"/>
    </row>
    <row r="322" spans="6:6" x14ac:dyDescent="0.25">
      <c r="F322" s="121"/>
    </row>
    <row r="323" spans="6:6" x14ac:dyDescent="0.25">
      <c r="F323" s="121"/>
    </row>
    <row r="324" spans="6:6" x14ac:dyDescent="0.25">
      <c r="F324" s="121"/>
    </row>
    <row r="325" spans="6:6" x14ac:dyDescent="0.25">
      <c r="F325" s="121"/>
    </row>
    <row r="326" spans="6:6" x14ac:dyDescent="0.25">
      <c r="F326" s="121"/>
    </row>
    <row r="327" spans="6:6" x14ac:dyDescent="0.25">
      <c r="F327" s="121"/>
    </row>
    <row r="328" spans="6:6" x14ac:dyDescent="0.25">
      <c r="F328" s="121"/>
    </row>
    <row r="329" spans="6:6" x14ac:dyDescent="0.25">
      <c r="F329" s="121"/>
    </row>
    <row r="330" spans="6:6" x14ac:dyDescent="0.25">
      <c r="F330" s="121"/>
    </row>
    <row r="331" spans="6:6" x14ac:dyDescent="0.25">
      <c r="F331" s="121"/>
    </row>
    <row r="332" spans="6:6" x14ac:dyDescent="0.25">
      <c r="F332" s="121"/>
    </row>
    <row r="333" spans="6:6" x14ac:dyDescent="0.25">
      <c r="F333" s="121"/>
    </row>
    <row r="334" spans="6:6" x14ac:dyDescent="0.25">
      <c r="F334" s="121"/>
    </row>
    <row r="335" spans="6:6" x14ac:dyDescent="0.25">
      <c r="F335" s="121"/>
    </row>
    <row r="336" spans="6:6" x14ac:dyDescent="0.25">
      <c r="F336" s="121"/>
    </row>
    <row r="337" spans="6:6" x14ac:dyDescent="0.25">
      <c r="F337" s="121"/>
    </row>
    <row r="338" spans="6:6" x14ac:dyDescent="0.25">
      <c r="F338" s="121"/>
    </row>
    <row r="339" spans="6:6" x14ac:dyDescent="0.25">
      <c r="F339" s="121"/>
    </row>
    <row r="340" spans="6:6" x14ac:dyDescent="0.25">
      <c r="F340" s="121"/>
    </row>
    <row r="341" spans="6:6" x14ac:dyDescent="0.25">
      <c r="F341" s="121"/>
    </row>
    <row r="342" spans="6:6" x14ac:dyDescent="0.25">
      <c r="F342" s="121"/>
    </row>
    <row r="343" spans="6:6" x14ac:dyDescent="0.25">
      <c r="F343" s="121"/>
    </row>
    <row r="344" spans="6:6" x14ac:dyDescent="0.25">
      <c r="F344" s="121"/>
    </row>
    <row r="345" spans="6:6" x14ac:dyDescent="0.25">
      <c r="F345" s="121"/>
    </row>
    <row r="346" spans="6:6" x14ac:dyDescent="0.25">
      <c r="F346" s="121"/>
    </row>
    <row r="347" spans="6:6" x14ac:dyDescent="0.25">
      <c r="F347" s="121"/>
    </row>
    <row r="348" spans="6:6" x14ac:dyDescent="0.25">
      <c r="F348" s="121"/>
    </row>
    <row r="349" spans="6:6" x14ac:dyDescent="0.25">
      <c r="F349" s="121"/>
    </row>
    <row r="350" spans="6:6" x14ac:dyDescent="0.25">
      <c r="F350" s="121"/>
    </row>
    <row r="351" spans="6:6" x14ac:dyDescent="0.25">
      <c r="F351" s="121"/>
    </row>
    <row r="352" spans="6:6" x14ac:dyDescent="0.25">
      <c r="F352" s="121"/>
    </row>
    <row r="353" spans="6:6" x14ac:dyDescent="0.25">
      <c r="F353" s="121"/>
    </row>
    <row r="354" spans="6:6" x14ac:dyDescent="0.25">
      <c r="F354" s="121"/>
    </row>
    <row r="355" spans="6:6" x14ac:dyDescent="0.25">
      <c r="F355" s="121"/>
    </row>
    <row r="356" spans="6:6" x14ac:dyDescent="0.25">
      <c r="F356" s="121"/>
    </row>
    <row r="357" spans="6:6" x14ac:dyDescent="0.25">
      <c r="F357" s="121"/>
    </row>
    <row r="358" spans="6:6" x14ac:dyDescent="0.25">
      <c r="F358" s="121"/>
    </row>
    <row r="359" spans="6:6" x14ac:dyDescent="0.25">
      <c r="F359" s="121"/>
    </row>
    <row r="360" spans="6:6" x14ac:dyDescent="0.25">
      <c r="F360" s="121"/>
    </row>
    <row r="361" spans="6:6" x14ac:dyDescent="0.25">
      <c r="F361" s="121"/>
    </row>
    <row r="362" spans="6:6" x14ac:dyDescent="0.25">
      <c r="F362" s="121"/>
    </row>
    <row r="363" spans="6:6" x14ac:dyDescent="0.25">
      <c r="F363" s="121"/>
    </row>
    <row r="364" spans="6:6" x14ac:dyDescent="0.25">
      <c r="F364" s="121"/>
    </row>
    <row r="365" spans="6:6" x14ac:dyDescent="0.25">
      <c r="F365" s="121"/>
    </row>
    <row r="366" spans="6:6" x14ac:dyDescent="0.25">
      <c r="F366" s="121"/>
    </row>
    <row r="367" spans="6:6" x14ac:dyDescent="0.25">
      <c r="F367" s="121"/>
    </row>
    <row r="368" spans="6:6" x14ac:dyDescent="0.25">
      <c r="F368" s="121"/>
    </row>
    <row r="369" spans="6:6" x14ac:dyDescent="0.25">
      <c r="F369" s="121"/>
    </row>
    <row r="370" spans="6:6" x14ac:dyDescent="0.25">
      <c r="F370" s="121"/>
    </row>
    <row r="371" spans="6:6" x14ac:dyDescent="0.25">
      <c r="F371" s="121"/>
    </row>
    <row r="372" spans="6:6" x14ac:dyDescent="0.25">
      <c r="F372" s="121"/>
    </row>
    <row r="373" spans="6:6" x14ac:dyDescent="0.25">
      <c r="F373" s="121"/>
    </row>
    <row r="374" spans="6:6" x14ac:dyDescent="0.25">
      <c r="F374" s="121"/>
    </row>
    <row r="375" spans="6:6" x14ac:dyDescent="0.25">
      <c r="F375" s="121"/>
    </row>
    <row r="376" spans="6:6" x14ac:dyDescent="0.25">
      <c r="F376" s="121"/>
    </row>
    <row r="377" spans="6:6" x14ac:dyDescent="0.25">
      <c r="F377" s="121"/>
    </row>
    <row r="378" spans="6:6" x14ac:dyDescent="0.25">
      <c r="F378" s="121"/>
    </row>
    <row r="379" spans="6:6" x14ac:dyDescent="0.25">
      <c r="F379" s="121"/>
    </row>
    <row r="380" spans="6:6" x14ac:dyDescent="0.25">
      <c r="F380" s="121"/>
    </row>
    <row r="381" spans="6:6" x14ac:dyDescent="0.25">
      <c r="F381" s="121"/>
    </row>
    <row r="382" spans="6:6" x14ac:dyDescent="0.25">
      <c r="F382" s="121"/>
    </row>
    <row r="383" spans="6:6" x14ac:dyDescent="0.25">
      <c r="F383" s="121"/>
    </row>
    <row r="384" spans="6:6" x14ac:dyDescent="0.25">
      <c r="F384" s="121"/>
    </row>
    <row r="385" spans="6:6" x14ac:dyDescent="0.25">
      <c r="F385" s="121"/>
    </row>
    <row r="386" spans="6:6" x14ac:dyDescent="0.25">
      <c r="F386" s="121"/>
    </row>
    <row r="387" spans="6:6" x14ac:dyDescent="0.25">
      <c r="F387" s="121"/>
    </row>
    <row r="388" spans="6:6" x14ac:dyDescent="0.25">
      <c r="F388" s="121"/>
    </row>
    <row r="389" spans="6:6" x14ac:dyDescent="0.25">
      <c r="F389" s="121"/>
    </row>
    <row r="390" spans="6:6" x14ac:dyDescent="0.25">
      <c r="F390" s="121"/>
    </row>
    <row r="391" spans="6:6" x14ac:dyDescent="0.25">
      <c r="F391" s="121"/>
    </row>
    <row r="392" spans="6:6" x14ac:dyDescent="0.25">
      <c r="F392" s="121"/>
    </row>
    <row r="393" spans="6:6" x14ac:dyDescent="0.25">
      <c r="F393" s="121"/>
    </row>
    <row r="394" spans="6:6" x14ac:dyDescent="0.25">
      <c r="F394" s="121"/>
    </row>
    <row r="395" spans="6:6" x14ac:dyDescent="0.25">
      <c r="F395" s="121"/>
    </row>
    <row r="396" spans="6:6" x14ac:dyDescent="0.25">
      <c r="F396" s="121"/>
    </row>
    <row r="397" spans="6:6" x14ac:dyDescent="0.25">
      <c r="F397" s="121"/>
    </row>
    <row r="398" spans="6:6" x14ac:dyDescent="0.25">
      <c r="F398" s="121"/>
    </row>
    <row r="399" spans="6:6" x14ac:dyDescent="0.25">
      <c r="F399" s="121"/>
    </row>
    <row r="400" spans="6:6" x14ac:dyDescent="0.25">
      <c r="F400" s="121"/>
    </row>
    <row r="401" spans="6:6" x14ac:dyDescent="0.25">
      <c r="F401" s="121"/>
    </row>
    <row r="402" spans="6:6" x14ac:dyDescent="0.25">
      <c r="F402" s="121"/>
    </row>
    <row r="403" spans="6:6" x14ac:dyDescent="0.25">
      <c r="F403" s="121"/>
    </row>
    <row r="404" spans="6:6" x14ac:dyDescent="0.25">
      <c r="F404" s="121"/>
    </row>
    <row r="405" spans="6:6" x14ac:dyDescent="0.25">
      <c r="F405" s="121"/>
    </row>
    <row r="406" spans="6:6" x14ac:dyDescent="0.25">
      <c r="F406" s="121"/>
    </row>
    <row r="407" spans="6:6" x14ac:dyDescent="0.25">
      <c r="F407" s="121"/>
    </row>
    <row r="408" spans="6:6" x14ac:dyDescent="0.25">
      <c r="F408" s="121"/>
    </row>
    <row r="409" spans="6:6" x14ac:dyDescent="0.25">
      <c r="F409" s="121"/>
    </row>
    <row r="410" spans="6:6" x14ac:dyDescent="0.25">
      <c r="F410" s="121"/>
    </row>
    <row r="411" spans="6:6" x14ac:dyDescent="0.25">
      <c r="F411" s="121"/>
    </row>
    <row r="412" spans="6:6" x14ac:dyDescent="0.25">
      <c r="F412" s="121"/>
    </row>
    <row r="413" spans="6:6" x14ac:dyDescent="0.25">
      <c r="F413" s="121"/>
    </row>
    <row r="414" spans="6:6" x14ac:dyDescent="0.25">
      <c r="F414" s="121"/>
    </row>
    <row r="415" spans="6:6" x14ac:dyDescent="0.25">
      <c r="F415" s="121"/>
    </row>
    <row r="416" spans="6:6" x14ac:dyDescent="0.25">
      <c r="F416" s="121"/>
    </row>
    <row r="417" spans="6:6" x14ac:dyDescent="0.25">
      <c r="F417" s="121"/>
    </row>
    <row r="418" spans="6:6" x14ac:dyDescent="0.25">
      <c r="F418" s="121"/>
    </row>
    <row r="419" spans="6:6" x14ac:dyDescent="0.25">
      <c r="F419" s="121"/>
    </row>
    <row r="420" spans="6:6" x14ac:dyDescent="0.25">
      <c r="F420" s="121"/>
    </row>
    <row r="421" spans="6:6" x14ac:dyDescent="0.25">
      <c r="F421" s="121"/>
    </row>
    <row r="422" spans="6:6" x14ac:dyDescent="0.25">
      <c r="F422" s="121"/>
    </row>
    <row r="423" spans="6:6" x14ac:dyDescent="0.25">
      <c r="F423" s="121"/>
    </row>
    <row r="424" spans="6:6" x14ac:dyDescent="0.25">
      <c r="F424" s="121"/>
    </row>
    <row r="425" spans="6:6" x14ac:dyDescent="0.25">
      <c r="F425" s="121"/>
    </row>
    <row r="426" spans="6:6" x14ac:dyDescent="0.25">
      <c r="F426" s="121"/>
    </row>
    <row r="427" spans="6:6" x14ac:dyDescent="0.25">
      <c r="F427" s="121"/>
    </row>
    <row r="428" spans="6:6" x14ac:dyDescent="0.25">
      <c r="F428" s="121"/>
    </row>
    <row r="429" spans="6:6" x14ac:dyDescent="0.25">
      <c r="F429" s="121"/>
    </row>
    <row r="430" spans="6:6" x14ac:dyDescent="0.25">
      <c r="F430" s="121"/>
    </row>
    <row r="431" spans="6:6" x14ac:dyDescent="0.25">
      <c r="F431" s="121"/>
    </row>
    <row r="432" spans="6:6" x14ac:dyDescent="0.25">
      <c r="F432" s="121"/>
    </row>
    <row r="433" spans="6:6" x14ac:dyDescent="0.25">
      <c r="F433" s="121"/>
    </row>
    <row r="434" spans="6:6" x14ac:dyDescent="0.25">
      <c r="F434" s="121"/>
    </row>
    <row r="435" spans="6:6" x14ac:dyDescent="0.25">
      <c r="F435" s="121"/>
    </row>
    <row r="436" spans="6:6" x14ac:dyDescent="0.25">
      <c r="F436" s="121"/>
    </row>
    <row r="437" spans="6:6" x14ac:dyDescent="0.25">
      <c r="F437" s="121"/>
    </row>
    <row r="438" spans="6:6" x14ac:dyDescent="0.25">
      <c r="F438" s="121"/>
    </row>
    <row r="439" spans="6:6" x14ac:dyDescent="0.25">
      <c r="F439" s="121"/>
    </row>
    <row r="440" spans="6:6" x14ac:dyDescent="0.25">
      <c r="F440" s="121"/>
    </row>
    <row r="441" spans="6:6" x14ac:dyDescent="0.25">
      <c r="F441" s="121"/>
    </row>
    <row r="442" spans="6:6" x14ac:dyDescent="0.25">
      <c r="F442" s="121"/>
    </row>
    <row r="443" spans="6:6" x14ac:dyDescent="0.25">
      <c r="F443" s="121"/>
    </row>
    <row r="444" spans="6:6" x14ac:dyDescent="0.25">
      <c r="F444" s="121"/>
    </row>
    <row r="445" spans="6:6" x14ac:dyDescent="0.25">
      <c r="F445" s="121"/>
    </row>
    <row r="446" spans="6:6" x14ac:dyDescent="0.25">
      <c r="F446" s="121"/>
    </row>
    <row r="447" spans="6:6" x14ac:dyDescent="0.25">
      <c r="F447" s="121"/>
    </row>
    <row r="448" spans="6:6" x14ac:dyDescent="0.25">
      <c r="F448" s="121"/>
    </row>
    <row r="449" spans="6:6" x14ac:dyDescent="0.25">
      <c r="F449" s="121"/>
    </row>
    <row r="450" spans="6:6" x14ac:dyDescent="0.25">
      <c r="F450" s="121"/>
    </row>
    <row r="451" spans="6:6" x14ac:dyDescent="0.25">
      <c r="F451" s="121"/>
    </row>
    <row r="452" spans="6:6" x14ac:dyDescent="0.25">
      <c r="F452" s="121"/>
    </row>
    <row r="453" spans="6:6" x14ac:dyDescent="0.25">
      <c r="F453" s="121"/>
    </row>
    <row r="454" spans="6:6" x14ac:dyDescent="0.25">
      <c r="F454" s="121"/>
    </row>
    <row r="455" spans="6:6" x14ac:dyDescent="0.25">
      <c r="F455" s="121"/>
    </row>
    <row r="456" spans="6:6" x14ac:dyDescent="0.25">
      <c r="F456" s="121"/>
    </row>
    <row r="457" spans="6:6" x14ac:dyDescent="0.25">
      <c r="F457" s="121"/>
    </row>
    <row r="458" spans="6:6" x14ac:dyDescent="0.25">
      <c r="F458" s="121"/>
    </row>
    <row r="459" spans="6:6" x14ac:dyDescent="0.25">
      <c r="F459" s="121"/>
    </row>
    <row r="460" spans="6:6" x14ac:dyDescent="0.25">
      <c r="F460" s="121"/>
    </row>
    <row r="461" spans="6:6" x14ac:dyDescent="0.25">
      <c r="F461" s="121"/>
    </row>
    <row r="462" spans="6:6" x14ac:dyDescent="0.25">
      <c r="F462" s="121"/>
    </row>
    <row r="463" spans="6:6" x14ac:dyDescent="0.25">
      <c r="F463" s="121"/>
    </row>
    <row r="464" spans="6:6" x14ac:dyDescent="0.25">
      <c r="F464" s="121"/>
    </row>
    <row r="465" spans="6:6" x14ac:dyDescent="0.25">
      <c r="F465" s="121"/>
    </row>
    <row r="466" spans="6:6" x14ac:dyDescent="0.25">
      <c r="F466" s="121"/>
    </row>
    <row r="467" spans="6:6" x14ac:dyDescent="0.25">
      <c r="F467" s="121"/>
    </row>
    <row r="468" spans="6:6" x14ac:dyDescent="0.25">
      <c r="F468" s="121"/>
    </row>
    <row r="469" spans="6:6" x14ac:dyDescent="0.25">
      <c r="F469" s="121"/>
    </row>
    <row r="470" spans="6:6" x14ac:dyDescent="0.25">
      <c r="F470" s="121"/>
    </row>
    <row r="471" spans="6:6" x14ac:dyDescent="0.25">
      <c r="F471" s="121"/>
    </row>
    <row r="472" spans="6:6" x14ac:dyDescent="0.25">
      <c r="F472" s="121"/>
    </row>
    <row r="473" spans="6:6" x14ac:dyDescent="0.25">
      <c r="F473" s="121"/>
    </row>
    <row r="474" spans="6:6" x14ac:dyDescent="0.25">
      <c r="F474" s="121"/>
    </row>
    <row r="475" spans="6:6" x14ac:dyDescent="0.25">
      <c r="F475" s="121"/>
    </row>
    <row r="476" spans="6:6" x14ac:dyDescent="0.25">
      <c r="F476" s="121"/>
    </row>
    <row r="477" spans="6:6" x14ac:dyDescent="0.25">
      <c r="F477" s="121"/>
    </row>
    <row r="478" spans="6:6" x14ac:dyDescent="0.25">
      <c r="F478" s="121"/>
    </row>
    <row r="479" spans="6:6" x14ac:dyDescent="0.25">
      <c r="F479" s="121"/>
    </row>
    <row r="480" spans="6:6" x14ac:dyDescent="0.25">
      <c r="F480" s="121"/>
    </row>
    <row r="481" spans="6:6" x14ac:dyDescent="0.25">
      <c r="F481" s="121"/>
    </row>
    <row r="482" spans="6:6" x14ac:dyDescent="0.25">
      <c r="F482" s="121"/>
    </row>
    <row r="483" spans="6:6" x14ac:dyDescent="0.25">
      <c r="F483" s="121"/>
    </row>
    <row r="484" spans="6:6" x14ac:dyDescent="0.25">
      <c r="F484" s="121"/>
    </row>
    <row r="485" spans="6:6" x14ac:dyDescent="0.25">
      <c r="F485" s="121"/>
    </row>
    <row r="486" spans="6:6" x14ac:dyDescent="0.25">
      <c r="F486" s="121"/>
    </row>
    <row r="487" spans="6:6" x14ac:dyDescent="0.25">
      <c r="F487" s="121"/>
    </row>
    <row r="488" spans="6:6" x14ac:dyDescent="0.25">
      <c r="F488" s="121"/>
    </row>
    <row r="489" spans="6:6" x14ac:dyDescent="0.25">
      <c r="F489" s="121"/>
    </row>
    <row r="490" spans="6:6" x14ac:dyDescent="0.25">
      <c r="F490" s="121"/>
    </row>
    <row r="491" spans="6:6" x14ac:dyDescent="0.25">
      <c r="F491" s="121"/>
    </row>
    <row r="492" spans="6:6" x14ac:dyDescent="0.25">
      <c r="F492" s="121"/>
    </row>
    <row r="493" spans="6:6" x14ac:dyDescent="0.25">
      <c r="F493" s="121"/>
    </row>
    <row r="494" spans="6:6" x14ac:dyDescent="0.25">
      <c r="F494" s="121"/>
    </row>
    <row r="495" spans="6:6" x14ac:dyDescent="0.25">
      <c r="F495" s="121"/>
    </row>
    <row r="496" spans="6:6" x14ac:dyDescent="0.25">
      <c r="F496" s="121"/>
    </row>
    <row r="497" spans="6:6" x14ac:dyDescent="0.25">
      <c r="F497" s="121"/>
    </row>
    <row r="498" spans="6:6" x14ac:dyDescent="0.25">
      <c r="F498" s="121"/>
    </row>
    <row r="499" spans="6:6" x14ac:dyDescent="0.25">
      <c r="F499" s="121"/>
    </row>
    <row r="500" spans="6:6" x14ac:dyDescent="0.25">
      <c r="F500" s="121"/>
    </row>
    <row r="501" spans="6:6" x14ac:dyDescent="0.25">
      <c r="F501" s="121"/>
    </row>
    <row r="502" spans="6:6" x14ac:dyDescent="0.25">
      <c r="F502" s="121"/>
    </row>
    <row r="503" spans="6:6" x14ac:dyDescent="0.25">
      <c r="F503" s="121"/>
    </row>
    <row r="504" spans="6:6" x14ac:dyDescent="0.25">
      <c r="F504" s="121"/>
    </row>
    <row r="505" spans="6:6" x14ac:dyDescent="0.25">
      <c r="F505" s="121"/>
    </row>
    <row r="506" spans="6:6" x14ac:dyDescent="0.25">
      <c r="F506" s="121"/>
    </row>
    <row r="507" spans="6:6" x14ac:dyDescent="0.25">
      <c r="F507" s="121"/>
    </row>
    <row r="508" spans="6:6" x14ac:dyDescent="0.25">
      <c r="F508" s="121"/>
    </row>
    <row r="509" spans="6:6" x14ac:dyDescent="0.25">
      <c r="F509" s="121"/>
    </row>
    <row r="510" spans="6:6" x14ac:dyDescent="0.25">
      <c r="F510" s="121"/>
    </row>
    <row r="511" spans="6:6" x14ac:dyDescent="0.25">
      <c r="F511" s="121"/>
    </row>
    <row r="512" spans="6:6" x14ac:dyDescent="0.25">
      <c r="F512" s="121"/>
    </row>
    <row r="513" spans="6:6" x14ac:dyDescent="0.25">
      <c r="F513" s="121"/>
    </row>
    <row r="514" spans="6:6" x14ac:dyDescent="0.25">
      <c r="F514" s="121"/>
    </row>
    <row r="515" spans="6:6" x14ac:dyDescent="0.25">
      <c r="F515" s="121"/>
    </row>
    <row r="516" spans="6:6" x14ac:dyDescent="0.25">
      <c r="F516" s="121"/>
    </row>
    <row r="517" spans="6:6" x14ac:dyDescent="0.25">
      <c r="F517" s="121"/>
    </row>
    <row r="518" spans="6:6" x14ac:dyDescent="0.25">
      <c r="F518" s="121"/>
    </row>
    <row r="519" spans="6:6" x14ac:dyDescent="0.25">
      <c r="F519" s="121"/>
    </row>
    <row r="520" spans="6:6" x14ac:dyDescent="0.25">
      <c r="F520" s="121"/>
    </row>
    <row r="521" spans="6:6" x14ac:dyDescent="0.25">
      <c r="F521" s="121"/>
    </row>
    <row r="522" spans="6:6" x14ac:dyDescent="0.25">
      <c r="F522" s="121"/>
    </row>
    <row r="523" spans="6:6" x14ac:dyDescent="0.25">
      <c r="F523" s="121"/>
    </row>
    <row r="524" spans="6:6" x14ac:dyDescent="0.25">
      <c r="F524" s="121"/>
    </row>
    <row r="525" spans="6:6" x14ac:dyDescent="0.25">
      <c r="F525" s="121"/>
    </row>
    <row r="526" spans="6:6" x14ac:dyDescent="0.25">
      <c r="F526" s="121"/>
    </row>
    <row r="527" spans="6:6" x14ac:dyDescent="0.25">
      <c r="F527" s="121"/>
    </row>
    <row r="528" spans="6:6" x14ac:dyDescent="0.25">
      <c r="F528" s="121"/>
    </row>
    <row r="529" spans="6:6" x14ac:dyDescent="0.25">
      <c r="F529" s="121"/>
    </row>
    <row r="530" spans="6:6" x14ac:dyDescent="0.25">
      <c r="F530" s="121"/>
    </row>
    <row r="531" spans="6:6" x14ac:dyDescent="0.25">
      <c r="F531" s="121"/>
    </row>
    <row r="532" spans="6:6" x14ac:dyDescent="0.25">
      <c r="F532" s="121"/>
    </row>
    <row r="533" spans="6:6" x14ac:dyDescent="0.25">
      <c r="F533" s="121"/>
    </row>
    <row r="534" spans="6:6" x14ac:dyDescent="0.25">
      <c r="F534" s="121"/>
    </row>
    <row r="535" spans="6:6" x14ac:dyDescent="0.25">
      <c r="F535" s="121"/>
    </row>
    <row r="536" spans="6:6" x14ac:dyDescent="0.25">
      <c r="F536" s="121"/>
    </row>
    <row r="537" spans="6:6" x14ac:dyDescent="0.25">
      <c r="F537" s="121"/>
    </row>
    <row r="538" spans="6:6" x14ac:dyDescent="0.25">
      <c r="F538" s="121"/>
    </row>
    <row r="539" spans="6:6" x14ac:dyDescent="0.25">
      <c r="F539" s="121"/>
    </row>
    <row r="540" spans="6:6" x14ac:dyDescent="0.25">
      <c r="F540" s="121"/>
    </row>
    <row r="541" spans="6:6" x14ac:dyDescent="0.25">
      <c r="F541" s="121"/>
    </row>
    <row r="542" spans="6:6" x14ac:dyDescent="0.25">
      <c r="F542" s="121"/>
    </row>
    <row r="543" spans="6:6" x14ac:dyDescent="0.25">
      <c r="F543" s="121"/>
    </row>
    <row r="544" spans="6:6" x14ac:dyDescent="0.25">
      <c r="F544" s="121"/>
    </row>
    <row r="545" spans="6:6" x14ac:dyDescent="0.25">
      <c r="F545" s="121"/>
    </row>
    <row r="546" spans="6:6" x14ac:dyDescent="0.25">
      <c r="F546" s="121"/>
    </row>
    <row r="547" spans="6:6" x14ac:dyDescent="0.25">
      <c r="F547" s="121"/>
    </row>
    <row r="548" spans="6:6" x14ac:dyDescent="0.25">
      <c r="F548" s="121"/>
    </row>
    <row r="549" spans="6:6" x14ac:dyDescent="0.25">
      <c r="F549" s="121"/>
    </row>
    <row r="550" spans="6:6" x14ac:dyDescent="0.25">
      <c r="F550" s="121"/>
    </row>
    <row r="551" spans="6:6" x14ac:dyDescent="0.25">
      <c r="F551" s="121"/>
    </row>
    <row r="552" spans="6:6" x14ac:dyDescent="0.25">
      <c r="F552" s="121"/>
    </row>
    <row r="553" spans="6:6" x14ac:dyDescent="0.25">
      <c r="F553" s="121"/>
    </row>
    <row r="554" spans="6:6" x14ac:dyDescent="0.25">
      <c r="F554" s="121"/>
    </row>
    <row r="555" spans="6:6" x14ac:dyDescent="0.25">
      <c r="F555" s="121"/>
    </row>
    <row r="556" spans="6:6" x14ac:dyDescent="0.25">
      <c r="F556" s="121"/>
    </row>
    <row r="557" spans="6:6" x14ac:dyDescent="0.25">
      <c r="F557" s="121"/>
    </row>
    <row r="558" spans="6:6" x14ac:dyDescent="0.25">
      <c r="F558" s="121"/>
    </row>
    <row r="559" spans="6:6" x14ac:dyDescent="0.25">
      <c r="F559" s="121"/>
    </row>
    <row r="560" spans="6:6" x14ac:dyDescent="0.25">
      <c r="F560" s="121"/>
    </row>
    <row r="561" spans="6:6" x14ac:dyDescent="0.25">
      <c r="F561" s="121"/>
    </row>
    <row r="562" spans="6:6" x14ac:dyDescent="0.25">
      <c r="F562" s="121"/>
    </row>
    <row r="563" spans="6:6" x14ac:dyDescent="0.25">
      <c r="F563" s="121"/>
    </row>
    <row r="564" spans="6:6" x14ac:dyDescent="0.25">
      <c r="F564" s="121"/>
    </row>
    <row r="565" spans="6:6" x14ac:dyDescent="0.25">
      <c r="F565" s="121"/>
    </row>
    <row r="566" spans="6:6" x14ac:dyDescent="0.25">
      <c r="F566" s="121"/>
    </row>
    <row r="567" spans="6:6" x14ac:dyDescent="0.25">
      <c r="F567" s="121"/>
    </row>
    <row r="568" spans="6:6" x14ac:dyDescent="0.25">
      <c r="F568" s="121"/>
    </row>
    <row r="569" spans="6:6" x14ac:dyDescent="0.25">
      <c r="F569" s="121"/>
    </row>
    <row r="570" spans="6:6" x14ac:dyDescent="0.25">
      <c r="F570" s="121"/>
    </row>
    <row r="571" spans="6:6" x14ac:dyDescent="0.25">
      <c r="F571" s="121"/>
    </row>
    <row r="572" spans="6:6" x14ac:dyDescent="0.25">
      <c r="F572" s="121"/>
    </row>
    <row r="573" spans="6:6" x14ac:dyDescent="0.25">
      <c r="F573" s="121"/>
    </row>
    <row r="574" spans="6:6" x14ac:dyDescent="0.25">
      <c r="F574" s="121"/>
    </row>
    <row r="575" spans="6:6" x14ac:dyDescent="0.25">
      <c r="F575" s="121"/>
    </row>
    <row r="576" spans="6:6" x14ac:dyDescent="0.25">
      <c r="F576" s="121"/>
    </row>
    <row r="577" spans="6:6" x14ac:dyDescent="0.25">
      <c r="F577" s="121"/>
    </row>
    <row r="578" spans="6:6" x14ac:dyDescent="0.25">
      <c r="F578" s="121"/>
    </row>
    <row r="579" spans="6:6" x14ac:dyDescent="0.25">
      <c r="F579" s="121"/>
    </row>
    <row r="580" spans="6:6" x14ac:dyDescent="0.25">
      <c r="F580" s="121"/>
    </row>
    <row r="581" spans="6:6" x14ac:dyDescent="0.25">
      <c r="F581" s="121"/>
    </row>
    <row r="582" spans="6:6" x14ac:dyDescent="0.25">
      <c r="F582" s="121"/>
    </row>
    <row r="583" spans="6:6" x14ac:dyDescent="0.25">
      <c r="F583" s="121"/>
    </row>
    <row r="584" spans="6:6" x14ac:dyDescent="0.25">
      <c r="F584" s="121"/>
    </row>
    <row r="585" spans="6:6" x14ac:dyDescent="0.25">
      <c r="F585" s="121"/>
    </row>
    <row r="586" spans="6:6" x14ac:dyDescent="0.25">
      <c r="F586" s="121"/>
    </row>
    <row r="587" spans="6:6" x14ac:dyDescent="0.25">
      <c r="F587" s="121"/>
    </row>
    <row r="588" spans="6:6" x14ac:dyDescent="0.25">
      <c r="F588" s="121"/>
    </row>
    <row r="589" spans="6:6" x14ac:dyDescent="0.25">
      <c r="F589" s="121"/>
    </row>
    <row r="590" spans="6:6" x14ac:dyDescent="0.25">
      <c r="F590" s="121"/>
    </row>
    <row r="591" spans="6:6" x14ac:dyDescent="0.25">
      <c r="F591" s="121"/>
    </row>
    <row r="592" spans="6:6" x14ac:dyDescent="0.25">
      <c r="F592" s="121"/>
    </row>
    <row r="593" spans="6:6" x14ac:dyDescent="0.25">
      <c r="F593" s="121"/>
    </row>
    <row r="594" spans="6:6" x14ac:dyDescent="0.25">
      <c r="F594" s="121"/>
    </row>
    <row r="595" spans="6:6" x14ac:dyDescent="0.25">
      <c r="F595" s="121"/>
    </row>
    <row r="596" spans="6:6" x14ac:dyDescent="0.25">
      <c r="F596" s="121"/>
    </row>
    <row r="597" spans="6:6" x14ac:dyDescent="0.25">
      <c r="F597" s="121"/>
    </row>
    <row r="598" spans="6:6" x14ac:dyDescent="0.25">
      <c r="F598" s="121"/>
    </row>
    <row r="599" spans="6:6" x14ac:dyDescent="0.25">
      <c r="F599" s="121"/>
    </row>
    <row r="600" spans="6:6" x14ac:dyDescent="0.25">
      <c r="F600" s="121"/>
    </row>
    <row r="601" spans="6:6" x14ac:dyDescent="0.25">
      <c r="F601" s="121"/>
    </row>
    <row r="602" spans="6:6" x14ac:dyDescent="0.25">
      <c r="F602" s="121"/>
    </row>
    <row r="603" spans="6:6" x14ac:dyDescent="0.25">
      <c r="F603" s="121"/>
    </row>
    <row r="604" spans="6:6" x14ac:dyDescent="0.25">
      <c r="F604" s="121"/>
    </row>
    <row r="605" spans="6:6" x14ac:dyDescent="0.25">
      <c r="F605" s="121"/>
    </row>
    <row r="606" spans="6:6" x14ac:dyDescent="0.25">
      <c r="F606" s="121"/>
    </row>
    <row r="607" spans="6:6" x14ac:dyDescent="0.25">
      <c r="F607" s="121"/>
    </row>
    <row r="608" spans="6:6" x14ac:dyDescent="0.25">
      <c r="F608" s="121"/>
    </row>
    <row r="609" spans="6:6" x14ac:dyDescent="0.25">
      <c r="F609" s="121"/>
    </row>
    <row r="610" spans="6:6" x14ac:dyDescent="0.25">
      <c r="F610" s="121"/>
    </row>
    <row r="611" spans="6:6" x14ac:dyDescent="0.25">
      <c r="F611" s="121"/>
    </row>
    <row r="612" spans="6:6" x14ac:dyDescent="0.25">
      <c r="F612" s="121"/>
    </row>
    <row r="613" spans="6:6" x14ac:dyDescent="0.25">
      <c r="F613" s="121"/>
    </row>
    <row r="614" spans="6:6" x14ac:dyDescent="0.25">
      <c r="F614" s="121"/>
    </row>
    <row r="615" spans="6:6" x14ac:dyDescent="0.25">
      <c r="F615" s="121"/>
    </row>
    <row r="616" spans="6:6" x14ac:dyDescent="0.25">
      <c r="F616" s="121"/>
    </row>
    <row r="617" spans="6:6" x14ac:dyDescent="0.25">
      <c r="F617" s="121"/>
    </row>
    <row r="618" spans="6:6" x14ac:dyDescent="0.25">
      <c r="F618" s="121"/>
    </row>
    <row r="619" spans="6:6" x14ac:dyDescent="0.25">
      <c r="F619" s="121"/>
    </row>
    <row r="620" spans="6:6" x14ac:dyDescent="0.25">
      <c r="F620" s="121"/>
    </row>
    <row r="621" spans="6:6" x14ac:dyDescent="0.25">
      <c r="F621" s="121"/>
    </row>
    <row r="622" spans="6:6" x14ac:dyDescent="0.25">
      <c r="F622" s="121"/>
    </row>
    <row r="623" spans="6:6" x14ac:dyDescent="0.25">
      <c r="F623" s="121"/>
    </row>
    <row r="624" spans="6:6" x14ac:dyDescent="0.25">
      <c r="F624" s="121"/>
    </row>
    <row r="625" spans="6:6" x14ac:dyDescent="0.25">
      <c r="F625" s="121"/>
    </row>
    <row r="626" spans="6:6" x14ac:dyDescent="0.25">
      <c r="F626" s="121"/>
    </row>
    <row r="627" spans="6:6" x14ac:dyDescent="0.25">
      <c r="F627" s="121"/>
    </row>
    <row r="628" spans="6:6" x14ac:dyDescent="0.25">
      <c r="F628" s="121"/>
    </row>
    <row r="629" spans="6:6" x14ac:dyDescent="0.25">
      <c r="F629" s="121"/>
    </row>
    <row r="630" spans="6:6" x14ac:dyDescent="0.25">
      <c r="F630" s="121"/>
    </row>
    <row r="631" spans="6:6" x14ac:dyDescent="0.25">
      <c r="F631" s="121"/>
    </row>
    <row r="632" spans="6:6" x14ac:dyDescent="0.25">
      <c r="F632" s="121"/>
    </row>
    <row r="633" spans="6:6" x14ac:dyDescent="0.25">
      <c r="F633" s="121"/>
    </row>
    <row r="634" spans="6:6" x14ac:dyDescent="0.25">
      <c r="F634" s="121"/>
    </row>
    <row r="635" spans="6:6" x14ac:dyDescent="0.25">
      <c r="F635" s="121"/>
    </row>
    <row r="636" spans="6:6" x14ac:dyDescent="0.25">
      <c r="F636" s="121"/>
    </row>
    <row r="637" spans="6:6" x14ac:dyDescent="0.25">
      <c r="F637" s="121"/>
    </row>
    <row r="638" spans="6:6" x14ac:dyDescent="0.25">
      <c r="F638" s="121"/>
    </row>
    <row r="639" spans="6:6" x14ac:dyDescent="0.25">
      <c r="F639" s="121"/>
    </row>
    <row r="640" spans="6:6" x14ac:dyDescent="0.25">
      <c r="F640" s="121"/>
    </row>
    <row r="641" spans="6:6" x14ac:dyDescent="0.25">
      <c r="F641" s="121"/>
    </row>
    <row r="642" spans="6:6" x14ac:dyDescent="0.25">
      <c r="F642" s="121"/>
    </row>
    <row r="643" spans="6:6" x14ac:dyDescent="0.25">
      <c r="F643" s="121"/>
    </row>
    <row r="644" spans="6:6" x14ac:dyDescent="0.25">
      <c r="F644" s="121"/>
    </row>
    <row r="645" spans="6:6" x14ac:dyDescent="0.25">
      <c r="F645" s="121"/>
    </row>
    <row r="646" spans="6:6" x14ac:dyDescent="0.25">
      <c r="F646" s="121"/>
    </row>
    <row r="647" spans="6:6" x14ac:dyDescent="0.25">
      <c r="F647" s="121"/>
    </row>
    <row r="648" spans="6:6" x14ac:dyDescent="0.25">
      <c r="F648" s="121"/>
    </row>
    <row r="649" spans="6:6" x14ac:dyDescent="0.25">
      <c r="F649" s="121"/>
    </row>
    <row r="650" spans="6:6" x14ac:dyDescent="0.25">
      <c r="F650" s="121"/>
    </row>
    <row r="651" spans="6:6" x14ac:dyDescent="0.25">
      <c r="F651" s="121"/>
    </row>
    <row r="652" spans="6:6" x14ac:dyDescent="0.25">
      <c r="F652" s="121"/>
    </row>
    <row r="653" spans="6:6" x14ac:dyDescent="0.25">
      <c r="F653" s="121"/>
    </row>
    <row r="654" spans="6:6" x14ac:dyDescent="0.25">
      <c r="F654" s="121"/>
    </row>
    <row r="655" spans="6:6" x14ac:dyDescent="0.25">
      <c r="F655" s="121"/>
    </row>
    <row r="656" spans="6:6" x14ac:dyDescent="0.25">
      <c r="F656" s="121"/>
    </row>
    <row r="657" spans="6:6" x14ac:dyDescent="0.25">
      <c r="F657" s="121"/>
    </row>
    <row r="658" spans="6:6" x14ac:dyDescent="0.25">
      <c r="F658" s="121"/>
    </row>
    <row r="659" spans="6:6" x14ac:dyDescent="0.25">
      <c r="F659" s="121"/>
    </row>
    <row r="660" spans="6:6" x14ac:dyDescent="0.25">
      <c r="F660" s="121"/>
    </row>
    <row r="661" spans="6:6" x14ac:dyDescent="0.25">
      <c r="F661" s="121"/>
    </row>
    <row r="662" spans="6:6" x14ac:dyDescent="0.25">
      <c r="F662" s="121"/>
    </row>
    <row r="663" spans="6:6" x14ac:dyDescent="0.25">
      <c r="F663" s="121"/>
    </row>
    <row r="664" spans="6:6" x14ac:dyDescent="0.25">
      <c r="F664" s="121"/>
    </row>
    <row r="665" spans="6:6" x14ac:dyDescent="0.25">
      <c r="F665" s="121"/>
    </row>
    <row r="666" spans="6:6" x14ac:dyDescent="0.25">
      <c r="F666" s="121"/>
    </row>
    <row r="667" spans="6:6" x14ac:dyDescent="0.25">
      <c r="F667" s="121"/>
    </row>
    <row r="668" spans="6:6" x14ac:dyDescent="0.25">
      <c r="F668" s="121"/>
    </row>
    <row r="669" spans="6:6" x14ac:dyDescent="0.25">
      <c r="F669" s="121"/>
    </row>
    <row r="670" spans="6:6" x14ac:dyDescent="0.25">
      <c r="F670" s="121"/>
    </row>
    <row r="671" spans="6:6" x14ac:dyDescent="0.25">
      <c r="F671" s="121"/>
    </row>
    <row r="672" spans="6:6" x14ac:dyDescent="0.25">
      <c r="F672" s="121"/>
    </row>
    <row r="673" spans="6:6" x14ac:dyDescent="0.25">
      <c r="F673" s="121"/>
    </row>
    <row r="674" spans="6:6" x14ac:dyDescent="0.25">
      <c r="F674" s="121"/>
    </row>
    <row r="675" spans="6:6" x14ac:dyDescent="0.25">
      <c r="F675" s="121"/>
    </row>
    <row r="676" spans="6:6" x14ac:dyDescent="0.25">
      <c r="F676" s="121"/>
    </row>
    <row r="677" spans="6:6" x14ac:dyDescent="0.25">
      <c r="F677" s="121"/>
    </row>
    <row r="678" spans="6:6" x14ac:dyDescent="0.25">
      <c r="F678" s="121"/>
    </row>
    <row r="679" spans="6:6" x14ac:dyDescent="0.25">
      <c r="F679" s="121"/>
    </row>
    <row r="680" spans="6:6" x14ac:dyDescent="0.25">
      <c r="F680" s="121"/>
    </row>
    <row r="681" spans="6:6" x14ac:dyDescent="0.25">
      <c r="F681" s="121"/>
    </row>
    <row r="682" spans="6:6" x14ac:dyDescent="0.25">
      <c r="F682" s="121"/>
    </row>
    <row r="683" spans="6:6" x14ac:dyDescent="0.25">
      <c r="F683" s="121"/>
    </row>
    <row r="684" spans="6:6" x14ac:dyDescent="0.25">
      <c r="F684" s="121"/>
    </row>
    <row r="685" spans="6:6" x14ac:dyDescent="0.25">
      <c r="F685" s="121"/>
    </row>
    <row r="686" spans="6:6" x14ac:dyDescent="0.25">
      <c r="F686" s="121"/>
    </row>
    <row r="687" spans="6:6" x14ac:dyDescent="0.25">
      <c r="F687" s="121"/>
    </row>
    <row r="688" spans="6:6" x14ac:dyDescent="0.25">
      <c r="F688" s="121"/>
    </row>
    <row r="689" spans="6:6" x14ac:dyDescent="0.25">
      <c r="F689" s="121"/>
    </row>
    <row r="690" spans="6:6" x14ac:dyDescent="0.25">
      <c r="F690" s="121"/>
    </row>
    <row r="691" spans="6:6" x14ac:dyDescent="0.25">
      <c r="F691" s="121"/>
    </row>
    <row r="692" spans="6:6" x14ac:dyDescent="0.25">
      <c r="F692" s="121"/>
    </row>
    <row r="693" spans="6:6" x14ac:dyDescent="0.25">
      <c r="F693" s="121"/>
    </row>
    <row r="694" spans="6:6" x14ac:dyDescent="0.25">
      <c r="F694" s="121"/>
    </row>
    <row r="695" spans="6:6" x14ac:dyDescent="0.25">
      <c r="F695" s="121"/>
    </row>
    <row r="696" spans="6:6" x14ac:dyDescent="0.25">
      <c r="F696" s="121"/>
    </row>
    <row r="697" spans="6:6" x14ac:dyDescent="0.25">
      <c r="F697" s="121"/>
    </row>
    <row r="698" spans="6:6" x14ac:dyDescent="0.25">
      <c r="F698" s="121"/>
    </row>
    <row r="699" spans="6:6" x14ac:dyDescent="0.25">
      <c r="F699" s="121"/>
    </row>
    <row r="700" spans="6:6" x14ac:dyDescent="0.25">
      <c r="F700" s="121"/>
    </row>
    <row r="701" spans="6:6" x14ac:dyDescent="0.25">
      <c r="F701" s="121"/>
    </row>
    <row r="702" spans="6:6" x14ac:dyDescent="0.25">
      <c r="F702" s="121"/>
    </row>
    <row r="703" spans="6:6" x14ac:dyDescent="0.25">
      <c r="F703" s="121"/>
    </row>
    <row r="704" spans="6:6" x14ac:dyDescent="0.25">
      <c r="F704" s="121"/>
    </row>
    <row r="705" spans="6:6" x14ac:dyDescent="0.25">
      <c r="F705" s="121"/>
    </row>
    <row r="706" spans="6:6" x14ac:dyDescent="0.25">
      <c r="F706" s="121"/>
    </row>
    <row r="707" spans="6:6" x14ac:dyDescent="0.25">
      <c r="F707" s="121"/>
    </row>
    <row r="708" spans="6:6" x14ac:dyDescent="0.25">
      <c r="F708" s="121"/>
    </row>
    <row r="709" spans="6:6" x14ac:dyDescent="0.25">
      <c r="F709" s="121"/>
    </row>
    <row r="710" spans="6:6" x14ac:dyDescent="0.25">
      <c r="F710" s="121"/>
    </row>
    <row r="711" spans="6:6" x14ac:dyDescent="0.25">
      <c r="F711" s="121"/>
    </row>
    <row r="712" spans="6:6" x14ac:dyDescent="0.25">
      <c r="F712" s="121"/>
    </row>
    <row r="713" spans="6:6" x14ac:dyDescent="0.25">
      <c r="F713" s="121"/>
    </row>
    <row r="714" spans="6:6" x14ac:dyDescent="0.25">
      <c r="F714" s="121"/>
    </row>
    <row r="715" spans="6:6" x14ac:dyDescent="0.25">
      <c r="F715" s="121"/>
    </row>
    <row r="716" spans="6:6" x14ac:dyDescent="0.25">
      <c r="F716" s="121"/>
    </row>
    <row r="717" spans="6:6" x14ac:dyDescent="0.25">
      <c r="F717" s="121"/>
    </row>
    <row r="718" spans="6:6" x14ac:dyDescent="0.25">
      <c r="F718" s="121"/>
    </row>
    <row r="719" spans="6:6" x14ac:dyDescent="0.25">
      <c r="F719" s="121"/>
    </row>
    <row r="720" spans="6:6" x14ac:dyDescent="0.25">
      <c r="F720" s="121"/>
    </row>
    <row r="721" spans="6:6" x14ac:dyDescent="0.25">
      <c r="F721" s="121"/>
    </row>
    <row r="722" spans="6:6" x14ac:dyDescent="0.25">
      <c r="F722" s="121"/>
    </row>
    <row r="723" spans="6:6" x14ac:dyDescent="0.25">
      <c r="F723" s="121"/>
    </row>
    <row r="724" spans="6:6" x14ac:dyDescent="0.25">
      <c r="F724" s="121"/>
    </row>
    <row r="725" spans="6:6" x14ac:dyDescent="0.25">
      <c r="F725" s="121"/>
    </row>
    <row r="726" spans="6:6" x14ac:dyDescent="0.25">
      <c r="F726" s="121"/>
    </row>
    <row r="727" spans="6:6" x14ac:dyDescent="0.25">
      <c r="F727" s="121"/>
    </row>
    <row r="728" spans="6:6" x14ac:dyDescent="0.25">
      <c r="F728" s="121"/>
    </row>
    <row r="729" spans="6:6" x14ac:dyDescent="0.25">
      <c r="F729" s="121"/>
    </row>
    <row r="730" spans="6:6" x14ac:dyDescent="0.25">
      <c r="F730" s="121"/>
    </row>
    <row r="731" spans="6:6" x14ac:dyDescent="0.25">
      <c r="F731" s="121"/>
    </row>
    <row r="732" spans="6:6" x14ac:dyDescent="0.25">
      <c r="F732" s="121"/>
    </row>
  </sheetData>
  <mergeCells count="10">
    <mergeCell ref="A1:F1"/>
    <mergeCell ref="A6:F6"/>
    <mergeCell ref="A9:F9"/>
    <mergeCell ref="A12:F12"/>
    <mergeCell ref="A17:F17"/>
    <mergeCell ref="A24:F24"/>
    <mergeCell ref="A30:F30"/>
    <mergeCell ref="A34:F34"/>
    <mergeCell ref="G37:G39"/>
    <mergeCell ref="G42:G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6"/>
  <sheetViews>
    <sheetView workbookViewId="0">
      <pane ySplit="5" topLeftCell="A54" activePane="bottomLeft" state="frozenSplit"/>
      <selection activeCell="B1" sqref="B1"/>
      <selection pane="bottomLeft" activeCell="H78" sqref="H78"/>
    </sheetView>
  </sheetViews>
  <sheetFormatPr defaultRowHeight="12" x14ac:dyDescent="0.2"/>
  <cols>
    <col min="1" max="1" width="56.5703125" style="177" customWidth="1"/>
    <col min="2" max="4" width="18.7109375" style="205" customWidth="1"/>
    <col min="5" max="6" width="15.7109375" style="205" customWidth="1"/>
    <col min="7" max="7" width="13.7109375" style="205" customWidth="1"/>
    <col min="8" max="8" width="9.140625" style="177" customWidth="1"/>
    <col min="9" max="16384" width="9.140625" style="177"/>
  </cols>
  <sheetData>
    <row r="1" spans="1:7" x14ac:dyDescent="0.2">
      <c r="A1" s="330" t="s">
        <v>120</v>
      </c>
      <c r="B1" s="330"/>
      <c r="C1" s="330"/>
      <c r="D1" s="330"/>
      <c r="E1" s="330"/>
      <c r="F1" s="330"/>
      <c r="G1" s="330"/>
    </row>
    <row r="2" spans="1:7" x14ac:dyDescent="0.2">
      <c r="A2" s="330" t="s">
        <v>196</v>
      </c>
      <c r="B2" s="330"/>
      <c r="C2" s="330"/>
      <c r="D2" s="330"/>
      <c r="E2" s="330"/>
      <c r="F2" s="330"/>
      <c r="G2" s="330"/>
    </row>
    <row r="3" spans="1:7" x14ac:dyDescent="0.2">
      <c r="A3" s="178"/>
      <c r="B3" s="178"/>
      <c r="C3" s="178"/>
      <c r="D3" s="178"/>
      <c r="E3" s="178"/>
      <c r="F3" s="178"/>
      <c r="G3" s="178"/>
    </row>
    <row r="4" spans="1:7" x14ac:dyDescent="0.2">
      <c r="B4" s="177"/>
      <c r="C4" s="177"/>
      <c r="D4" s="177"/>
      <c r="E4" s="177"/>
      <c r="F4" s="331" t="s">
        <v>121</v>
      </c>
      <c r="G4" s="331"/>
    </row>
    <row r="5" spans="1:7" s="181" customFormat="1" ht="68.25" customHeight="1" x14ac:dyDescent="0.2">
      <c r="A5" s="179" t="s">
        <v>122</v>
      </c>
      <c r="B5" s="180" t="s">
        <v>160</v>
      </c>
      <c r="C5" s="180" t="s">
        <v>161</v>
      </c>
      <c r="D5" s="179" t="s">
        <v>162</v>
      </c>
      <c r="E5" s="179" t="s">
        <v>123</v>
      </c>
      <c r="F5" s="179" t="s">
        <v>163</v>
      </c>
      <c r="G5" s="179" t="s">
        <v>164</v>
      </c>
    </row>
    <row r="6" spans="1:7" x14ac:dyDescent="0.2">
      <c r="A6" s="182" t="s">
        <v>189</v>
      </c>
      <c r="B6" s="183">
        <v>9775000</v>
      </c>
      <c r="C6" s="184">
        <v>10040000</v>
      </c>
      <c r="D6" s="185">
        <v>9630536.4499999993</v>
      </c>
      <c r="E6" s="184">
        <v>10040000</v>
      </c>
      <c r="F6" s="184">
        <v>9626831.4499999993</v>
      </c>
      <c r="G6" s="183">
        <f>D6-F6</f>
        <v>3705</v>
      </c>
    </row>
    <row r="7" spans="1:7" s="189" customFormat="1" x14ac:dyDescent="0.2">
      <c r="A7" s="186" t="s">
        <v>124</v>
      </c>
      <c r="B7" s="187">
        <f>SUM(B6:B6)</f>
        <v>9775000</v>
      </c>
      <c r="C7" s="187">
        <f>SUM(C6:C6)</f>
        <v>10040000</v>
      </c>
      <c r="D7" s="187">
        <f>SUM(D6:D6)</f>
        <v>9630536.4499999993</v>
      </c>
      <c r="E7" s="187">
        <f>SUM(E6:E6)</f>
        <v>10040000</v>
      </c>
      <c r="F7" s="187">
        <f>SUM(F6:F6)</f>
        <v>9626831.4499999993</v>
      </c>
      <c r="G7" s="188">
        <f>G6</f>
        <v>3705</v>
      </c>
    </row>
    <row r="8" spans="1:7" s="192" customFormat="1" ht="15" customHeight="1" x14ac:dyDescent="0.2">
      <c r="A8" s="190" t="s">
        <v>125</v>
      </c>
      <c r="B8" s="191">
        <f>B7</f>
        <v>9775000</v>
      </c>
      <c r="C8" s="191">
        <f t="shared" ref="C8:G8" si="0">C7</f>
        <v>10040000</v>
      </c>
      <c r="D8" s="191">
        <f t="shared" si="0"/>
        <v>9630536.4499999993</v>
      </c>
      <c r="E8" s="191">
        <f t="shared" si="0"/>
        <v>10040000</v>
      </c>
      <c r="F8" s="191">
        <f t="shared" si="0"/>
        <v>9626831.4499999993</v>
      </c>
      <c r="G8" s="191">
        <f t="shared" si="0"/>
        <v>3705</v>
      </c>
    </row>
    <row r="9" spans="1:7" ht="23.25" customHeight="1" x14ac:dyDescent="0.2">
      <c r="A9" s="193" t="s">
        <v>126</v>
      </c>
      <c r="B9" s="184">
        <v>9120000</v>
      </c>
      <c r="C9" s="184">
        <v>9600371.3300000001</v>
      </c>
      <c r="D9" s="185">
        <v>9260031.5</v>
      </c>
      <c r="E9" s="184">
        <v>9600371.3300000001</v>
      </c>
      <c r="F9" s="184">
        <v>9260031.5</v>
      </c>
      <c r="G9" s="183">
        <f>D9-F9</f>
        <v>0</v>
      </c>
    </row>
    <row r="10" spans="1:7" s="189" customFormat="1" x14ac:dyDescent="0.2">
      <c r="A10" s="186" t="s">
        <v>127</v>
      </c>
      <c r="B10" s="187">
        <f>SUM(B9:B9)</f>
        <v>9120000</v>
      </c>
      <c r="C10" s="187">
        <f>SUM(C9:C9)</f>
        <v>9600371.3300000001</v>
      </c>
      <c r="D10" s="187">
        <f>SUM(D9:D9)</f>
        <v>9260031.5</v>
      </c>
      <c r="E10" s="187">
        <f>SUM(E9:E9)</f>
        <v>9600371.3300000001</v>
      </c>
      <c r="F10" s="187">
        <f>SUM(F9:F9)</f>
        <v>9260031.5</v>
      </c>
      <c r="G10" s="188">
        <f>G9</f>
        <v>0</v>
      </c>
    </row>
    <row r="11" spans="1:7" x14ac:dyDescent="0.2">
      <c r="A11" s="193" t="s">
        <v>128</v>
      </c>
      <c r="B11" s="184">
        <v>6224000</v>
      </c>
      <c r="C11" s="184">
        <v>6699300</v>
      </c>
      <c r="D11" s="185">
        <v>6309199.7300000004</v>
      </c>
      <c r="E11" s="184">
        <v>6699300</v>
      </c>
      <c r="F11" s="184">
        <v>6309199.7300000004</v>
      </c>
      <c r="G11" s="183">
        <f>D11-F11</f>
        <v>0</v>
      </c>
    </row>
    <row r="12" spans="1:7" s="189" customFormat="1" ht="15" customHeight="1" x14ac:dyDescent="0.2">
      <c r="A12" s="186" t="s">
        <v>129</v>
      </c>
      <c r="B12" s="187">
        <f>SUM(B11:B11)</f>
        <v>6224000</v>
      </c>
      <c r="C12" s="187">
        <f>SUM(C11:C11)</f>
        <v>6699300</v>
      </c>
      <c r="D12" s="187">
        <f>SUM(D11:D11)</f>
        <v>6309199.7300000004</v>
      </c>
      <c r="E12" s="187">
        <f>SUM(E11:E11)</f>
        <v>6699300</v>
      </c>
      <c r="F12" s="187">
        <f>SUM(F11:F11)</f>
        <v>6309199.7300000004</v>
      </c>
      <c r="G12" s="188">
        <f>G11</f>
        <v>0</v>
      </c>
    </row>
    <row r="13" spans="1:7" s="192" customFormat="1" ht="36" x14ac:dyDescent="0.2">
      <c r="A13" s="190" t="s">
        <v>130</v>
      </c>
      <c r="B13" s="191">
        <f t="shared" ref="B13:G13" si="1">B10+B12</f>
        <v>15344000</v>
      </c>
      <c r="C13" s="191">
        <f t="shared" si="1"/>
        <v>16299671.33</v>
      </c>
      <c r="D13" s="191">
        <f t="shared" si="1"/>
        <v>15569231.23</v>
      </c>
      <c r="E13" s="191">
        <f t="shared" si="1"/>
        <v>16299671.33</v>
      </c>
      <c r="F13" s="191">
        <f t="shared" si="1"/>
        <v>15569231.23</v>
      </c>
      <c r="G13" s="191">
        <f t="shared" si="1"/>
        <v>0</v>
      </c>
    </row>
    <row r="14" spans="1:7" x14ac:dyDescent="0.2">
      <c r="A14" s="193" t="s">
        <v>131</v>
      </c>
      <c r="B14" s="184">
        <v>23915000</v>
      </c>
      <c r="C14" s="184">
        <v>25025526.539999999</v>
      </c>
      <c r="D14" s="185">
        <v>23460590.809999999</v>
      </c>
      <c r="E14" s="184">
        <v>25025526.539999999</v>
      </c>
      <c r="F14" s="184">
        <v>23405473.449999999</v>
      </c>
      <c r="G14" s="183">
        <f>D14-F14</f>
        <v>55117.359999999404</v>
      </c>
    </row>
    <row r="15" spans="1:7" ht="15" customHeight="1" x14ac:dyDescent="0.2">
      <c r="A15" s="193" t="s">
        <v>132</v>
      </c>
      <c r="B15" s="184">
        <v>7182840.1399999997</v>
      </c>
      <c r="C15" s="184">
        <v>7044013.5999999996</v>
      </c>
      <c r="D15" s="185">
        <v>7044013.6000000006</v>
      </c>
      <c r="E15" s="184">
        <v>7044013.5999999996</v>
      </c>
      <c r="F15" s="184">
        <v>7044013.5700000003</v>
      </c>
      <c r="G15" s="183">
        <f>D15-F15</f>
        <v>3.0000000260770321E-2</v>
      </c>
    </row>
    <row r="16" spans="1:7" s="189" customFormat="1" ht="23.25" customHeight="1" x14ac:dyDescent="0.2">
      <c r="A16" s="186" t="s">
        <v>133</v>
      </c>
      <c r="B16" s="187">
        <f t="shared" ref="B16:C16" si="2">SUM(B14:B15)</f>
        <v>31097840.140000001</v>
      </c>
      <c r="C16" s="187">
        <f t="shared" si="2"/>
        <v>32069540.140000001</v>
      </c>
      <c r="D16" s="187">
        <f>SUM(D14:D15)</f>
        <v>30504604.41</v>
      </c>
      <c r="E16" s="187">
        <f t="shared" ref="E16:G16" si="3">SUM(E14:E15)</f>
        <v>32069540.140000001</v>
      </c>
      <c r="F16" s="187">
        <f t="shared" si="3"/>
        <v>30449487.02</v>
      </c>
      <c r="G16" s="187">
        <f t="shared" si="3"/>
        <v>55117.389999999665</v>
      </c>
    </row>
    <row r="17" spans="1:7" x14ac:dyDescent="0.2">
      <c r="A17" s="193" t="s">
        <v>134</v>
      </c>
      <c r="B17" s="184">
        <v>23876000</v>
      </c>
      <c r="C17" s="184">
        <v>23876000</v>
      </c>
      <c r="D17" s="184">
        <v>22820046.760000002</v>
      </c>
      <c r="E17" s="184">
        <v>23876000</v>
      </c>
      <c r="F17" s="184">
        <v>22820046.760000002</v>
      </c>
      <c r="G17" s="183">
        <f t="shared" ref="G17:G21" si="4">D17-F17</f>
        <v>0</v>
      </c>
    </row>
    <row r="18" spans="1:7" x14ac:dyDescent="0.2">
      <c r="A18" s="193" t="s">
        <v>135</v>
      </c>
      <c r="B18" s="184">
        <v>6377721.7400000002</v>
      </c>
      <c r="C18" s="184">
        <v>6377721.7400000002</v>
      </c>
      <c r="D18" s="184">
        <v>6377721.7400000002</v>
      </c>
      <c r="E18" s="184">
        <v>6377721.7400000002</v>
      </c>
      <c r="F18" s="184">
        <v>6377721.7400000002</v>
      </c>
      <c r="G18" s="183">
        <f t="shared" si="4"/>
        <v>0</v>
      </c>
    </row>
    <row r="19" spans="1:7" s="189" customFormat="1" ht="15" customHeight="1" x14ac:dyDescent="0.2">
      <c r="A19" s="186" t="s">
        <v>136</v>
      </c>
      <c r="B19" s="187">
        <f t="shared" ref="B19:G19" si="5">SUM(B17:B18)</f>
        <v>30253721.740000002</v>
      </c>
      <c r="C19" s="187">
        <f t="shared" si="5"/>
        <v>30253721.740000002</v>
      </c>
      <c r="D19" s="187">
        <f t="shared" si="5"/>
        <v>29197768.5</v>
      </c>
      <c r="E19" s="187">
        <f t="shared" si="5"/>
        <v>30253721.740000002</v>
      </c>
      <c r="F19" s="187">
        <f t="shared" si="5"/>
        <v>29197768.5</v>
      </c>
      <c r="G19" s="187">
        <f t="shared" si="5"/>
        <v>0</v>
      </c>
    </row>
    <row r="20" spans="1:7" x14ac:dyDescent="0.2">
      <c r="A20" s="193" t="s">
        <v>134</v>
      </c>
      <c r="B20" s="184">
        <v>10789000</v>
      </c>
      <c r="C20" s="184">
        <v>11744300</v>
      </c>
      <c r="D20" s="184">
        <v>11352352.440000001</v>
      </c>
      <c r="E20" s="184">
        <v>11744300</v>
      </c>
      <c r="F20" s="184">
        <v>11352352.439999999</v>
      </c>
      <c r="G20" s="183">
        <f t="shared" si="4"/>
        <v>0</v>
      </c>
    </row>
    <row r="21" spans="1:7" x14ac:dyDescent="0.2">
      <c r="A21" s="193" t="s">
        <v>135</v>
      </c>
      <c r="B21" s="184">
        <v>1772978.26</v>
      </c>
      <c r="C21" s="184">
        <v>1772978.26</v>
      </c>
      <c r="D21" s="184">
        <v>1772978.26</v>
      </c>
      <c r="E21" s="184">
        <v>1772978.26</v>
      </c>
      <c r="F21" s="184">
        <v>1772978.26</v>
      </c>
      <c r="G21" s="183">
        <f t="shared" si="4"/>
        <v>0</v>
      </c>
    </row>
    <row r="22" spans="1:7" s="189" customFormat="1" x14ac:dyDescent="0.2">
      <c r="A22" s="186" t="s">
        <v>137</v>
      </c>
      <c r="B22" s="187">
        <f t="shared" ref="B22:G22" si="6">SUM(B20:B21)</f>
        <v>12561978.26</v>
      </c>
      <c r="C22" s="187">
        <f t="shared" si="6"/>
        <v>13517278.26</v>
      </c>
      <c r="D22" s="187">
        <f t="shared" si="6"/>
        <v>13125330.700000001</v>
      </c>
      <c r="E22" s="187">
        <f t="shared" si="6"/>
        <v>13517278.26</v>
      </c>
      <c r="F22" s="187">
        <f t="shared" si="6"/>
        <v>13125330.699999999</v>
      </c>
      <c r="G22" s="187">
        <f t="shared" si="6"/>
        <v>0</v>
      </c>
    </row>
    <row r="23" spans="1:7" ht="15" customHeight="1" x14ac:dyDescent="0.2">
      <c r="A23" s="193" t="s">
        <v>139</v>
      </c>
      <c r="B23" s="184">
        <v>12030000</v>
      </c>
      <c r="C23" s="184">
        <v>13088015.57</v>
      </c>
      <c r="D23" s="185">
        <v>12745500.350000001</v>
      </c>
      <c r="E23" s="184">
        <v>13088015.57</v>
      </c>
      <c r="F23" s="184">
        <v>12517661.369999999</v>
      </c>
      <c r="G23" s="183">
        <f>D23-F23</f>
        <v>227838.98000000231</v>
      </c>
    </row>
    <row r="24" spans="1:7" x14ac:dyDescent="0.2">
      <c r="A24" s="193" t="s">
        <v>140</v>
      </c>
      <c r="B24" s="184">
        <v>3931059.86</v>
      </c>
      <c r="C24" s="184">
        <v>4533044.29</v>
      </c>
      <c r="D24" s="185">
        <v>4533044.29</v>
      </c>
      <c r="E24" s="184">
        <v>4533044.29</v>
      </c>
      <c r="F24" s="184">
        <v>4533044.29</v>
      </c>
      <c r="G24" s="183">
        <f>D24-F24</f>
        <v>0</v>
      </c>
    </row>
    <row r="25" spans="1:7" s="196" customFormat="1" x14ac:dyDescent="0.2">
      <c r="A25" s="194" t="s">
        <v>190</v>
      </c>
      <c r="B25" s="195">
        <f>SUM(B23:B24)</f>
        <v>15961059.859999999</v>
      </c>
      <c r="C25" s="195">
        <f t="shared" ref="C25" si="7">SUM(C23:C24)</f>
        <v>17621059.859999999</v>
      </c>
      <c r="D25" s="195">
        <f>SUM(D23:D24)</f>
        <v>17278544.640000001</v>
      </c>
      <c r="E25" s="195">
        <f t="shared" ref="E25:G25" si="8">SUM(E23:E24)</f>
        <v>17621059.859999999</v>
      </c>
      <c r="F25" s="195">
        <f t="shared" si="8"/>
        <v>17050705.66</v>
      </c>
      <c r="G25" s="195">
        <f t="shared" si="8"/>
        <v>227838.98000000231</v>
      </c>
    </row>
    <row r="26" spans="1:7" x14ac:dyDescent="0.2">
      <c r="A26" s="193" t="s">
        <v>138</v>
      </c>
      <c r="B26" s="184">
        <v>4320000</v>
      </c>
      <c r="C26" s="184">
        <v>3947011</v>
      </c>
      <c r="D26" s="183">
        <v>3718057.36</v>
      </c>
      <c r="E26" s="184">
        <v>3947011</v>
      </c>
      <c r="F26" s="184">
        <v>3733979.82</v>
      </c>
      <c r="G26" s="183">
        <f>D26-F26</f>
        <v>-15922.459999999963</v>
      </c>
    </row>
    <row r="27" spans="1:7" ht="15" customHeight="1" x14ac:dyDescent="0.2">
      <c r="A27" s="193" t="s">
        <v>141</v>
      </c>
      <c r="B27" s="184">
        <v>1868000</v>
      </c>
      <c r="C27" s="184">
        <v>1868000</v>
      </c>
      <c r="D27" s="183">
        <v>1868000</v>
      </c>
      <c r="E27" s="184">
        <v>1868000</v>
      </c>
      <c r="F27" s="184">
        <v>1843917.34</v>
      </c>
      <c r="G27" s="183">
        <f t="shared" ref="G27:G31" si="9">D27-F27</f>
        <v>24082.659999999916</v>
      </c>
    </row>
    <row r="28" spans="1:7" x14ac:dyDescent="0.2">
      <c r="A28" s="193" t="s">
        <v>197</v>
      </c>
      <c r="B28" s="184">
        <v>20000</v>
      </c>
      <c r="C28" s="184">
        <v>20000</v>
      </c>
      <c r="D28" s="183">
        <v>20000</v>
      </c>
      <c r="E28" s="184">
        <v>20000</v>
      </c>
      <c r="F28" s="184">
        <v>20000</v>
      </c>
      <c r="G28" s="183">
        <f t="shared" si="9"/>
        <v>0</v>
      </c>
    </row>
    <row r="29" spans="1:7" x14ac:dyDescent="0.2">
      <c r="A29" s="193" t="s">
        <v>142</v>
      </c>
      <c r="B29" s="184">
        <v>20000</v>
      </c>
      <c r="C29" s="184">
        <v>20000</v>
      </c>
      <c r="D29" s="183">
        <v>20000</v>
      </c>
      <c r="E29" s="184">
        <v>20000</v>
      </c>
      <c r="F29" s="184">
        <v>20000</v>
      </c>
      <c r="G29" s="183">
        <f t="shared" si="9"/>
        <v>0</v>
      </c>
    </row>
    <row r="30" spans="1:7" x14ac:dyDescent="0.2">
      <c r="A30" s="193" t="s">
        <v>198</v>
      </c>
      <c r="B30" s="184">
        <v>500000</v>
      </c>
      <c r="C30" s="184">
        <v>500000</v>
      </c>
      <c r="D30" s="183">
        <v>500000</v>
      </c>
      <c r="E30" s="184">
        <v>500000</v>
      </c>
      <c r="F30" s="184">
        <v>500000</v>
      </c>
      <c r="G30" s="183">
        <f t="shared" si="9"/>
        <v>0</v>
      </c>
    </row>
    <row r="31" spans="1:7" x14ac:dyDescent="0.2">
      <c r="A31" s="193" t="s">
        <v>143</v>
      </c>
      <c r="B31" s="184">
        <v>43000</v>
      </c>
      <c r="C31" s="184">
        <v>43000</v>
      </c>
      <c r="D31" s="183">
        <v>43000</v>
      </c>
      <c r="E31" s="184">
        <v>43000</v>
      </c>
      <c r="F31" s="184">
        <v>43000</v>
      </c>
      <c r="G31" s="183">
        <f t="shared" si="9"/>
        <v>0</v>
      </c>
    </row>
    <row r="32" spans="1:7" s="196" customFormat="1" x14ac:dyDescent="0.2">
      <c r="A32" s="194" t="s">
        <v>191</v>
      </c>
      <c r="B32" s="197">
        <f>SUM(B26:B31)</f>
        <v>6771000</v>
      </c>
      <c r="C32" s="197">
        <f t="shared" ref="C32" si="10">SUM(C26:C31)</f>
        <v>6398011</v>
      </c>
      <c r="D32" s="197">
        <f>SUM(D26:D31)</f>
        <v>6169057.3599999994</v>
      </c>
      <c r="E32" s="197">
        <f t="shared" ref="E32:G32" si="11">SUM(E26:E31)</f>
        <v>6398011</v>
      </c>
      <c r="F32" s="197">
        <f t="shared" si="11"/>
        <v>6160897.1600000001</v>
      </c>
      <c r="G32" s="197">
        <f t="shared" si="11"/>
        <v>8160.1999999999534</v>
      </c>
    </row>
    <row r="33" spans="1:7" s="189" customFormat="1" x14ac:dyDescent="0.2">
      <c r="A33" s="186" t="s">
        <v>144</v>
      </c>
      <c r="B33" s="187">
        <f>B25+B32</f>
        <v>22732059.859999999</v>
      </c>
      <c r="C33" s="187">
        <f>C25+C32</f>
        <v>24019070.859999999</v>
      </c>
      <c r="D33" s="187">
        <f>D25+D32</f>
        <v>23447602</v>
      </c>
      <c r="E33" s="187">
        <f>E25+E32</f>
        <v>24019070.859999999</v>
      </c>
      <c r="F33" s="187">
        <f t="shared" ref="F33:G33" si="12">F25+F32</f>
        <v>23211602.82</v>
      </c>
      <c r="G33" s="187">
        <f t="shared" si="12"/>
        <v>235999.18000000226</v>
      </c>
    </row>
    <row r="34" spans="1:7" s="192" customFormat="1" ht="36" x14ac:dyDescent="0.2">
      <c r="A34" s="190" t="s">
        <v>145</v>
      </c>
      <c r="B34" s="191">
        <f t="shared" ref="B34:G34" si="13">B16+B19+B22+B33</f>
        <v>96645600</v>
      </c>
      <c r="C34" s="191">
        <f t="shared" si="13"/>
        <v>99859611</v>
      </c>
      <c r="D34" s="191">
        <f t="shared" si="13"/>
        <v>96275305.609999999</v>
      </c>
      <c r="E34" s="191">
        <f t="shared" si="13"/>
        <v>99859611</v>
      </c>
      <c r="F34" s="191">
        <f t="shared" si="13"/>
        <v>95984189.039999992</v>
      </c>
      <c r="G34" s="191">
        <f t="shared" si="13"/>
        <v>291116.57000000193</v>
      </c>
    </row>
    <row r="35" spans="1:7" x14ac:dyDescent="0.2">
      <c r="A35" s="193" t="s">
        <v>146</v>
      </c>
      <c r="B35" s="184">
        <v>10275000</v>
      </c>
      <c r="C35" s="184">
        <v>10392000</v>
      </c>
      <c r="D35" s="183">
        <v>10213039.85</v>
      </c>
      <c r="E35" s="184">
        <v>10392000</v>
      </c>
      <c r="F35" s="184">
        <v>10197026.77</v>
      </c>
      <c r="G35" s="183">
        <f>D35-F35</f>
        <v>16013.080000000075</v>
      </c>
    </row>
    <row r="36" spans="1:7" s="189" customFormat="1" x14ac:dyDescent="0.2">
      <c r="A36" s="186" t="s">
        <v>147</v>
      </c>
      <c r="B36" s="187">
        <f>B35</f>
        <v>10275000</v>
      </c>
      <c r="C36" s="188">
        <f>C35</f>
        <v>10392000</v>
      </c>
      <c r="D36" s="187">
        <f t="shared" ref="D36" si="14">D35</f>
        <v>10213039.85</v>
      </c>
      <c r="E36" s="188">
        <f>E35</f>
        <v>10392000</v>
      </c>
      <c r="F36" s="188">
        <f t="shared" ref="F36:G36" si="15">F35</f>
        <v>10197026.77</v>
      </c>
      <c r="G36" s="188">
        <f t="shared" si="15"/>
        <v>16013.080000000075</v>
      </c>
    </row>
    <row r="37" spans="1:7" ht="15" customHeight="1" x14ac:dyDescent="0.2">
      <c r="A37" s="193" t="s">
        <v>148</v>
      </c>
      <c r="B37" s="184">
        <v>29958000</v>
      </c>
      <c r="C37" s="184">
        <v>34580000</v>
      </c>
      <c r="D37" s="184">
        <v>33083791.390000001</v>
      </c>
      <c r="E37" s="184">
        <v>34580000</v>
      </c>
      <c r="F37" s="184">
        <v>33083791.390000001</v>
      </c>
      <c r="G37" s="183">
        <f t="shared" ref="G37" si="16">D37-F37</f>
        <v>0</v>
      </c>
    </row>
    <row r="38" spans="1:7" s="189" customFormat="1" ht="23.25" customHeight="1" x14ac:dyDescent="0.2">
      <c r="A38" s="186" t="s">
        <v>149</v>
      </c>
      <c r="B38" s="187">
        <f t="shared" ref="B38:G38" si="17">SUM(B37:B37)</f>
        <v>29958000</v>
      </c>
      <c r="C38" s="187">
        <f t="shared" si="17"/>
        <v>34580000</v>
      </c>
      <c r="D38" s="187">
        <f t="shared" si="17"/>
        <v>33083791.390000001</v>
      </c>
      <c r="E38" s="187">
        <f t="shared" si="17"/>
        <v>34580000</v>
      </c>
      <c r="F38" s="187">
        <f t="shared" si="17"/>
        <v>33083791.390000001</v>
      </c>
      <c r="G38" s="187">
        <f t="shared" si="17"/>
        <v>0</v>
      </c>
    </row>
    <row r="39" spans="1:7" s="192" customFormat="1" ht="36" x14ac:dyDescent="0.2">
      <c r="A39" s="190" t="s">
        <v>150</v>
      </c>
      <c r="B39" s="191">
        <f t="shared" ref="B39:G39" si="18">B36+B38</f>
        <v>40233000</v>
      </c>
      <c r="C39" s="191">
        <f t="shared" si="18"/>
        <v>44972000</v>
      </c>
      <c r="D39" s="191">
        <f t="shared" si="18"/>
        <v>43296831.240000002</v>
      </c>
      <c r="E39" s="191">
        <f t="shared" si="18"/>
        <v>44972000</v>
      </c>
      <c r="F39" s="191">
        <f t="shared" si="18"/>
        <v>43280818.159999996</v>
      </c>
      <c r="G39" s="191">
        <f t="shared" si="18"/>
        <v>16013.080000000075</v>
      </c>
    </row>
    <row r="40" spans="1:7" ht="15" customHeight="1" x14ac:dyDescent="0.2">
      <c r="A40" s="193" t="s">
        <v>199</v>
      </c>
      <c r="B40" s="184">
        <v>23916000</v>
      </c>
      <c r="C40" s="184">
        <v>24726883.100000001</v>
      </c>
      <c r="D40" s="184">
        <v>20548875.399999999</v>
      </c>
      <c r="E40" s="184">
        <v>24726883.100000001</v>
      </c>
      <c r="F40" s="184">
        <v>20548875.399999999</v>
      </c>
      <c r="G40" s="183">
        <f t="shared" ref="G40:G43" si="19">D40-F40</f>
        <v>0</v>
      </c>
    </row>
    <row r="41" spans="1:7" x14ac:dyDescent="0.2">
      <c r="A41" s="193" t="s">
        <v>199</v>
      </c>
      <c r="B41" s="184"/>
      <c r="C41" s="184">
        <v>560000</v>
      </c>
      <c r="D41" s="184">
        <v>560000</v>
      </c>
      <c r="E41" s="184">
        <v>560000</v>
      </c>
      <c r="F41" s="184">
        <v>560000</v>
      </c>
      <c r="G41" s="183">
        <f t="shared" si="19"/>
        <v>0</v>
      </c>
    </row>
    <row r="42" spans="1:7" x14ac:dyDescent="0.2">
      <c r="A42" s="193" t="s">
        <v>200</v>
      </c>
      <c r="B42" s="184"/>
      <c r="C42" s="184">
        <v>3803398.4</v>
      </c>
      <c r="D42" s="184">
        <v>3803398.4</v>
      </c>
      <c r="E42" s="184">
        <v>3803398.4</v>
      </c>
      <c r="F42" s="184">
        <v>3803398.4</v>
      </c>
      <c r="G42" s="183">
        <f t="shared" si="19"/>
        <v>0</v>
      </c>
    </row>
    <row r="43" spans="1:7" ht="15" customHeight="1" x14ac:dyDescent="0.2">
      <c r="A43" s="193" t="s">
        <v>152</v>
      </c>
      <c r="B43" s="184">
        <v>4749820.67</v>
      </c>
      <c r="C43" s="184">
        <v>648938.55000000005</v>
      </c>
      <c r="D43" s="184">
        <v>648938.55000000005</v>
      </c>
      <c r="E43" s="184">
        <v>648938.55000000005</v>
      </c>
      <c r="F43" s="184">
        <v>648938.55000000005</v>
      </c>
      <c r="G43" s="183">
        <f t="shared" si="19"/>
        <v>0</v>
      </c>
    </row>
    <row r="44" spans="1:7" s="189" customFormat="1" ht="23.25" customHeight="1" x14ac:dyDescent="0.2">
      <c r="A44" s="186" t="s">
        <v>201</v>
      </c>
      <c r="B44" s="187">
        <f>SUM(B40:B43)</f>
        <v>28665820.670000002</v>
      </c>
      <c r="C44" s="187">
        <f t="shared" ref="C44:G44" si="20">SUM(C40:C43)</f>
        <v>29739220.050000001</v>
      </c>
      <c r="D44" s="187">
        <f t="shared" si="20"/>
        <v>25561212.349999998</v>
      </c>
      <c r="E44" s="187">
        <f t="shared" si="20"/>
        <v>29739220.050000001</v>
      </c>
      <c r="F44" s="187">
        <f t="shared" si="20"/>
        <v>25561212.349999998</v>
      </c>
      <c r="G44" s="187">
        <f t="shared" si="20"/>
        <v>0</v>
      </c>
    </row>
    <row r="45" spans="1:7" x14ac:dyDescent="0.2">
      <c r="A45" s="193" t="s">
        <v>151</v>
      </c>
      <c r="B45" s="184">
        <v>22216000</v>
      </c>
      <c r="C45" s="184">
        <v>21749323.170000002</v>
      </c>
      <c r="D45" s="184">
        <v>17755961.850000001</v>
      </c>
      <c r="E45" s="184">
        <v>21749323.170000002</v>
      </c>
      <c r="F45" s="184">
        <v>17755961.850000001</v>
      </c>
      <c r="G45" s="183">
        <f t="shared" ref="G45:G48" si="21">D45-F45</f>
        <v>0</v>
      </c>
    </row>
    <row r="46" spans="1:7" ht="23.25" customHeight="1" x14ac:dyDescent="0.2">
      <c r="A46" s="193" t="s">
        <v>199</v>
      </c>
      <c r="B46" s="184"/>
      <c r="C46" s="184">
        <v>60000</v>
      </c>
      <c r="D46" s="184">
        <v>60000</v>
      </c>
      <c r="E46" s="184">
        <v>60000</v>
      </c>
      <c r="F46" s="184">
        <v>60000</v>
      </c>
      <c r="G46" s="183">
        <f t="shared" si="21"/>
        <v>0</v>
      </c>
    </row>
    <row r="47" spans="1:7" ht="23.25" customHeight="1" x14ac:dyDescent="0.2">
      <c r="A47" s="193" t="s">
        <v>200</v>
      </c>
      <c r="B47" s="184"/>
      <c r="C47" s="184">
        <v>3049598.35</v>
      </c>
      <c r="D47" s="184">
        <v>3049598.35</v>
      </c>
      <c r="E47" s="184">
        <v>3049598.35</v>
      </c>
      <c r="F47" s="184">
        <v>3049598.35</v>
      </c>
      <c r="G47" s="183">
        <f t="shared" si="21"/>
        <v>0</v>
      </c>
    </row>
    <row r="48" spans="1:7" x14ac:dyDescent="0.2">
      <c r="A48" s="193" t="s">
        <v>152</v>
      </c>
      <c r="B48" s="184">
        <v>4749820.68</v>
      </c>
      <c r="C48" s="184">
        <v>2056945.39</v>
      </c>
      <c r="D48" s="184">
        <v>2056945.39</v>
      </c>
      <c r="E48" s="184">
        <v>2056945.39</v>
      </c>
      <c r="F48" s="184">
        <v>2056945.39</v>
      </c>
      <c r="G48" s="183">
        <f t="shared" si="21"/>
        <v>0</v>
      </c>
    </row>
    <row r="49" spans="1:7" s="189" customFormat="1" x14ac:dyDescent="0.2">
      <c r="A49" s="186" t="s">
        <v>202</v>
      </c>
      <c r="B49" s="187">
        <f>SUM(B45:B48)</f>
        <v>26965820.68</v>
      </c>
      <c r="C49" s="187">
        <f t="shared" ref="C49:G49" si="22">SUM(C45:C48)</f>
        <v>26915866.910000004</v>
      </c>
      <c r="D49" s="187">
        <f t="shared" si="22"/>
        <v>22922505.590000004</v>
      </c>
      <c r="E49" s="187">
        <f t="shared" si="22"/>
        <v>26915866.910000004</v>
      </c>
      <c r="F49" s="187">
        <f t="shared" si="22"/>
        <v>22922505.590000004</v>
      </c>
      <c r="G49" s="187">
        <f t="shared" si="22"/>
        <v>0</v>
      </c>
    </row>
    <row r="50" spans="1:7" ht="15" customHeight="1" x14ac:dyDescent="0.2">
      <c r="A50" s="193" t="s">
        <v>151</v>
      </c>
      <c r="B50" s="184">
        <v>6853000</v>
      </c>
      <c r="C50" s="184">
        <v>6906171.4900000002</v>
      </c>
      <c r="D50" s="184">
        <v>5850675.6500000004</v>
      </c>
      <c r="E50" s="184">
        <v>6906171.4900000002</v>
      </c>
      <c r="F50" s="184">
        <v>5850675.6500000004</v>
      </c>
      <c r="G50" s="183">
        <f t="shared" ref="G50:G51" si="23">D50-F50</f>
        <v>0</v>
      </c>
    </row>
    <row r="51" spans="1:7" x14ac:dyDescent="0.2">
      <c r="A51" s="193" t="s">
        <v>200</v>
      </c>
      <c r="B51" s="184"/>
      <c r="C51" s="184">
        <v>803702.64</v>
      </c>
      <c r="D51" s="184">
        <v>803702.64</v>
      </c>
      <c r="E51" s="184">
        <v>803702.64</v>
      </c>
      <c r="F51" s="184">
        <v>803702.64</v>
      </c>
      <c r="G51" s="183">
        <f t="shared" si="23"/>
        <v>0</v>
      </c>
    </row>
    <row r="52" spans="1:7" s="189" customFormat="1" x14ac:dyDescent="0.2">
      <c r="A52" s="186" t="s">
        <v>203</v>
      </c>
      <c r="B52" s="187">
        <f>SUM(B50:B51)</f>
        <v>6853000</v>
      </c>
      <c r="C52" s="187">
        <f t="shared" ref="C52:G52" si="24">SUM(C50:C51)</f>
        <v>7709874.1299999999</v>
      </c>
      <c r="D52" s="187">
        <f t="shared" si="24"/>
        <v>6654378.29</v>
      </c>
      <c r="E52" s="187">
        <f t="shared" si="24"/>
        <v>7709874.1299999999</v>
      </c>
      <c r="F52" s="187">
        <f t="shared" si="24"/>
        <v>6654378.29</v>
      </c>
      <c r="G52" s="187">
        <f t="shared" si="24"/>
        <v>0</v>
      </c>
    </row>
    <row r="53" spans="1:7" ht="15" customHeight="1" x14ac:dyDescent="0.2">
      <c r="A53" s="193" t="s">
        <v>151</v>
      </c>
      <c r="B53" s="184">
        <v>23542000</v>
      </c>
      <c r="C53" s="184">
        <v>23754974.219999999</v>
      </c>
      <c r="D53" s="184">
        <v>21131012.140000001</v>
      </c>
      <c r="E53" s="184">
        <v>23754974.219999999</v>
      </c>
      <c r="F53" s="184">
        <v>21131012.140000001</v>
      </c>
      <c r="G53" s="183">
        <f t="shared" ref="G53:G55" si="25">D53-F53</f>
        <v>0</v>
      </c>
    </row>
    <row r="54" spans="1:7" x14ac:dyDescent="0.2">
      <c r="A54" s="193" t="s">
        <v>200</v>
      </c>
      <c r="B54" s="184"/>
      <c r="C54" s="184">
        <v>1889748.22</v>
      </c>
      <c r="D54" s="184">
        <v>1889748.22</v>
      </c>
      <c r="E54" s="184">
        <v>1889748.22</v>
      </c>
      <c r="F54" s="184">
        <v>1889748.22</v>
      </c>
      <c r="G54" s="183">
        <f t="shared" si="25"/>
        <v>0</v>
      </c>
    </row>
    <row r="55" spans="1:7" x14ac:dyDescent="0.2">
      <c r="A55" s="193" t="s">
        <v>152</v>
      </c>
      <c r="B55" s="184">
        <v>4749820.68</v>
      </c>
      <c r="C55" s="184">
        <v>1859847.35</v>
      </c>
      <c r="D55" s="184">
        <v>1859847.35</v>
      </c>
      <c r="E55" s="184">
        <v>1859847.35</v>
      </c>
      <c r="F55" s="184">
        <v>1859847.35</v>
      </c>
      <c r="G55" s="183">
        <f t="shared" si="25"/>
        <v>0</v>
      </c>
    </row>
    <row r="56" spans="1:7" s="189" customFormat="1" ht="15" customHeight="1" x14ac:dyDescent="0.2">
      <c r="A56" s="186" t="s">
        <v>204</v>
      </c>
      <c r="B56" s="187">
        <f t="shared" ref="B56:G56" si="26">SUM(B53:B55)</f>
        <v>28291820.68</v>
      </c>
      <c r="C56" s="187">
        <f t="shared" si="26"/>
        <v>27504569.789999999</v>
      </c>
      <c r="D56" s="187">
        <f t="shared" si="26"/>
        <v>24880607.710000001</v>
      </c>
      <c r="E56" s="187">
        <f t="shared" si="26"/>
        <v>27504569.789999999</v>
      </c>
      <c r="F56" s="187">
        <f t="shared" si="26"/>
        <v>24880607.710000001</v>
      </c>
      <c r="G56" s="187">
        <f t="shared" si="26"/>
        <v>0</v>
      </c>
    </row>
    <row r="57" spans="1:7" x14ac:dyDescent="0.2">
      <c r="A57" s="193" t="s">
        <v>151</v>
      </c>
      <c r="B57" s="184">
        <v>13292000</v>
      </c>
      <c r="C57" s="184">
        <v>14529321.92</v>
      </c>
      <c r="D57" s="184">
        <v>12229024.73</v>
      </c>
      <c r="E57" s="184">
        <v>14529321.92</v>
      </c>
      <c r="F57" s="184">
        <v>12229024.73</v>
      </c>
      <c r="G57" s="183">
        <f>D57-F57</f>
        <v>0</v>
      </c>
    </row>
    <row r="58" spans="1:7" x14ac:dyDescent="0.2">
      <c r="A58" s="193" t="s">
        <v>200</v>
      </c>
      <c r="B58" s="184"/>
      <c r="C58" s="184">
        <v>1743341.86</v>
      </c>
      <c r="D58" s="184">
        <v>1743341.86</v>
      </c>
      <c r="E58" s="184">
        <v>1743341.86</v>
      </c>
      <c r="F58" s="184">
        <v>1743341.86</v>
      </c>
      <c r="G58" s="183">
        <f t="shared" ref="G58:G59" si="27">D58-F58</f>
        <v>0</v>
      </c>
    </row>
    <row r="59" spans="1:7" x14ac:dyDescent="0.2">
      <c r="A59" s="193" t="s">
        <v>152</v>
      </c>
      <c r="B59" s="184">
        <v>4749820.67</v>
      </c>
      <c r="C59" s="184">
        <v>1387121.56</v>
      </c>
      <c r="D59" s="184">
        <v>1387121.56</v>
      </c>
      <c r="E59" s="184">
        <v>1387121.56</v>
      </c>
      <c r="F59" s="184">
        <v>1387121.56</v>
      </c>
      <c r="G59" s="183">
        <f t="shared" si="27"/>
        <v>0</v>
      </c>
    </row>
    <row r="60" spans="1:7" s="189" customFormat="1" ht="15" customHeight="1" x14ac:dyDescent="0.2">
      <c r="A60" s="186" t="s">
        <v>205</v>
      </c>
      <c r="B60" s="187">
        <f t="shared" ref="B60:G60" si="28">SUM(B57:B59)</f>
        <v>18041820.670000002</v>
      </c>
      <c r="C60" s="187">
        <f t="shared" si="28"/>
        <v>17659785.34</v>
      </c>
      <c r="D60" s="187">
        <f t="shared" si="28"/>
        <v>15359488.15</v>
      </c>
      <c r="E60" s="187">
        <f t="shared" si="28"/>
        <v>17659785.34</v>
      </c>
      <c r="F60" s="187">
        <f t="shared" si="28"/>
        <v>15359488.15</v>
      </c>
      <c r="G60" s="187">
        <f t="shared" si="28"/>
        <v>0</v>
      </c>
    </row>
    <row r="61" spans="1:7" s="192" customFormat="1" ht="36" x14ac:dyDescent="0.2">
      <c r="A61" s="190" t="s">
        <v>153</v>
      </c>
      <c r="B61" s="191">
        <f t="shared" ref="B61:G61" si="29">B44+B49+B52+B60+B56</f>
        <v>108818282.70000002</v>
      </c>
      <c r="C61" s="191">
        <f t="shared" si="29"/>
        <v>109529316.22</v>
      </c>
      <c r="D61" s="191">
        <f t="shared" si="29"/>
        <v>95378192.090000004</v>
      </c>
      <c r="E61" s="191">
        <f t="shared" si="29"/>
        <v>109529316.22</v>
      </c>
      <c r="F61" s="191">
        <f t="shared" si="29"/>
        <v>95378192.090000004</v>
      </c>
      <c r="G61" s="191">
        <f t="shared" si="29"/>
        <v>0</v>
      </c>
    </row>
    <row r="62" spans="1:7" x14ac:dyDescent="0.2">
      <c r="A62" s="193" t="s">
        <v>154</v>
      </c>
      <c r="B62" s="184">
        <v>932282177</v>
      </c>
      <c r="C62" s="184">
        <v>909292197.70000005</v>
      </c>
      <c r="D62" s="183">
        <v>880490873.45000005</v>
      </c>
      <c r="E62" s="184">
        <v>909292197.70000005</v>
      </c>
      <c r="F62" s="184">
        <v>880490873.45000005</v>
      </c>
      <c r="G62" s="183">
        <f t="shared" ref="G62:G66" si="30">D62-F62</f>
        <v>0</v>
      </c>
    </row>
    <row r="63" spans="1:7" x14ac:dyDescent="0.2">
      <c r="A63" s="193" t="s">
        <v>155</v>
      </c>
      <c r="B63" s="184">
        <v>801593750</v>
      </c>
      <c r="C63" s="184">
        <v>811535596.32000005</v>
      </c>
      <c r="D63" s="183">
        <v>789010326.16999996</v>
      </c>
      <c r="E63" s="184">
        <v>811535596.32000005</v>
      </c>
      <c r="F63" s="184">
        <v>789010326.16999996</v>
      </c>
      <c r="G63" s="183">
        <f t="shared" si="30"/>
        <v>0</v>
      </c>
    </row>
    <row r="64" spans="1:7" ht="15" customHeight="1" x14ac:dyDescent="0.2">
      <c r="A64" s="193" t="s">
        <v>156</v>
      </c>
      <c r="B64" s="184">
        <v>157654000</v>
      </c>
      <c r="C64" s="184">
        <v>151146302.96000001</v>
      </c>
      <c r="D64" s="183">
        <v>143528178.52000001</v>
      </c>
      <c r="E64" s="184">
        <v>151146302.96000001</v>
      </c>
      <c r="F64" s="184">
        <v>143528178.52000001</v>
      </c>
      <c r="G64" s="183">
        <f t="shared" si="30"/>
        <v>0</v>
      </c>
    </row>
    <row r="65" spans="1:12" ht="23.25" customHeight="1" x14ac:dyDescent="0.2">
      <c r="A65" s="193" t="s">
        <v>112</v>
      </c>
      <c r="B65" s="184">
        <v>100000</v>
      </c>
      <c r="C65" s="184">
        <v>100000</v>
      </c>
      <c r="D65" s="183">
        <v>87016.5</v>
      </c>
      <c r="E65" s="184">
        <v>100000</v>
      </c>
      <c r="F65" s="184">
        <v>87016.5</v>
      </c>
      <c r="G65" s="183">
        <f t="shared" si="30"/>
        <v>0</v>
      </c>
    </row>
    <row r="66" spans="1:12" x14ac:dyDescent="0.2">
      <c r="A66" s="193" t="s">
        <v>157</v>
      </c>
      <c r="B66" s="184">
        <v>24107000</v>
      </c>
      <c r="C66" s="184">
        <v>25281199.600000001</v>
      </c>
      <c r="D66" s="183">
        <v>23851688.329999998</v>
      </c>
      <c r="E66" s="184">
        <v>25281199.600000001</v>
      </c>
      <c r="F66" s="184">
        <v>23851688.329999998</v>
      </c>
      <c r="G66" s="183">
        <f t="shared" si="30"/>
        <v>0</v>
      </c>
    </row>
    <row r="67" spans="1:12" s="192" customFormat="1" ht="36" x14ac:dyDescent="0.2">
      <c r="A67" s="190" t="s">
        <v>158</v>
      </c>
      <c r="B67" s="191">
        <f t="shared" ref="B67:G67" si="31">SUM(B62:B66)</f>
        <v>1915736927</v>
      </c>
      <c r="C67" s="191">
        <f t="shared" si="31"/>
        <v>1897355296.5799999</v>
      </c>
      <c r="D67" s="191">
        <f t="shared" si="31"/>
        <v>1836968082.9699998</v>
      </c>
      <c r="E67" s="191">
        <f t="shared" si="31"/>
        <v>1897355296.5799999</v>
      </c>
      <c r="F67" s="191">
        <f t="shared" si="31"/>
        <v>1836968082.9699998</v>
      </c>
      <c r="G67" s="191">
        <f t="shared" si="31"/>
        <v>0</v>
      </c>
    </row>
    <row r="68" spans="1:12" x14ac:dyDescent="0.2">
      <c r="A68" s="198" t="s">
        <v>159</v>
      </c>
      <c r="B68" s="199">
        <f>B8+B13+B34+B39+B61+B67</f>
        <v>2186552809.6999998</v>
      </c>
      <c r="C68" s="199">
        <f t="shared" ref="C68:G68" si="32">C8+C13+C34+C39+C61+C67</f>
        <v>2178055895.1300001</v>
      </c>
      <c r="D68" s="199">
        <f t="shared" si="32"/>
        <v>2097118179.5899997</v>
      </c>
      <c r="E68" s="199">
        <f t="shared" si="32"/>
        <v>2178055895.1300001</v>
      </c>
      <c r="F68" s="199">
        <f t="shared" si="32"/>
        <v>2096807344.9399998</v>
      </c>
      <c r="G68" s="199">
        <f t="shared" si="32"/>
        <v>310834.650000002</v>
      </c>
    </row>
    <row r="69" spans="1:12" s="200" customFormat="1" x14ac:dyDescent="0.2">
      <c r="B69" s="201">
        <v>2186552809.6999998</v>
      </c>
      <c r="C69" s="201">
        <v>2178055895.1300001</v>
      </c>
      <c r="D69" s="200">
        <v>2097118179.5899997</v>
      </c>
      <c r="E69" s="201">
        <v>2178055895.1300001</v>
      </c>
      <c r="F69" s="201">
        <v>2096807344.9399998</v>
      </c>
      <c r="G69" s="200">
        <f>D69-F69</f>
        <v>310834.64999985695</v>
      </c>
    </row>
    <row r="70" spans="1:12" s="200" customFormat="1" x14ac:dyDescent="0.2">
      <c r="B70" s="201">
        <f>B69-B68</f>
        <v>0</v>
      </c>
      <c r="C70" s="201">
        <f t="shared" ref="C70:G70" si="33">C69-C68</f>
        <v>0</v>
      </c>
      <c r="D70" s="201">
        <f t="shared" si="33"/>
        <v>0</v>
      </c>
      <c r="E70" s="201">
        <f>E69-E68</f>
        <v>0</v>
      </c>
      <c r="F70" s="201">
        <f t="shared" si="33"/>
        <v>0</v>
      </c>
      <c r="G70" s="201">
        <f t="shared" si="33"/>
        <v>-1.4505349099636078E-7</v>
      </c>
    </row>
    <row r="71" spans="1:12" ht="23.25" customHeight="1" x14ac:dyDescent="0.2">
      <c r="B71" s="202"/>
      <c r="C71" s="202"/>
      <c r="D71" s="202"/>
      <c r="E71" s="202"/>
      <c r="F71" s="202"/>
      <c r="G71" s="202"/>
    </row>
    <row r="72" spans="1:12" x14ac:dyDescent="0.2">
      <c r="A72" s="203" t="s">
        <v>192</v>
      </c>
      <c r="B72" s="204">
        <f>B68-'Администрация (ТК Салават)'!O9-'УГХ (Ритуал, Флора)'!O15-ОК!O18-УФКС!O12-КДМ!O11-УО!O24</f>
        <v>0</v>
      </c>
      <c r="C72" s="204">
        <f>C68-'Администрация (ТК Салават)'!P9-'УГХ (Ритуал, Флора)'!P15-ОК!P18-УФКС!P12-КДМ!P11-УО!P24</f>
        <v>0</v>
      </c>
      <c r="D72" s="204">
        <f>D68-'Администрация (ТК Салават)'!T10-'УГХ (Ритуал, Флора)'!T15-ОК!T18-УФКС!T12-КДМ!T11-УО!T24</f>
        <v>0</v>
      </c>
      <c r="E72" s="204"/>
      <c r="F72" s="204">
        <f>F68-'Администрация (ТК Салават)'!U10-'УГХ (Ритуал, Флора)'!U15-ОК!U18-УФКС!U12-КДМ!U11-УО!U24</f>
        <v>0</v>
      </c>
      <c r="G72" s="204">
        <f>G68-'Администрация (ТК Салават)'!AD10-'УГХ (Ритуал, Флора)'!AD15-ОК!AD18-УФКС!AD12-КДМ!AD11-УО!AD24</f>
        <v>-5.8207660913467407E-9</v>
      </c>
      <c r="I72" s="200"/>
      <c r="J72" s="200"/>
      <c r="K72" s="200"/>
      <c r="L72" s="200"/>
    </row>
    <row r="76" spans="1:12" x14ac:dyDescent="0.2">
      <c r="F76" s="201"/>
    </row>
  </sheetData>
  <autoFilter ref="B5:H72" xr:uid="{00000000-0009-0000-0000-000007000000}"/>
  <mergeCells count="3">
    <mergeCell ref="A1:G1"/>
    <mergeCell ref="A2:G2"/>
    <mergeCell ref="F4:G4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18</vt:i4>
      </vt:variant>
    </vt:vector>
  </HeadingPairs>
  <TitlesOfParts>
    <vt:vector size="26" baseType="lpstr">
      <vt:lpstr>Администрация (ТК Салават)</vt:lpstr>
      <vt:lpstr>УГХ (Ритуал, Флора)</vt:lpstr>
      <vt:lpstr>ОК</vt:lpstr>
      <vt:lpstr>УФКС</vt:lpstr>
      <vt:lpstr>КДМ</vt:lpstr>
      <vt:lpstr>УО</vt:lpstr>
      <vt:lpstr>Муниц.услуги по отраслям</vt:lpstr>
      <vt:lpstr>Данные для заполнения</vt:lpstr>
      <vt:lpstr>'Администрация (ТК Салават)'!_ФильтрБазыДанных</vt:lpstr>
      <vt:lpstr>КДМ!_ФильтрБазыДанных</vt:lpstr>
      <vt:lpstr>ОК!_ФильтрБазыДанных</vt:lpstr>
      <vt:lpstr>'УГХ (Ритуал, Флора)'!_ФильтрБазыДанных</vt:lpstr>
      <vt:lpstr>УО!_ФильтрБазыДанных</vt:lpstr>
      <vt:lpstr>УФКС!_ФильтрБазыДанных</vt:lpstr>
      <vt:lpstr>'Администрация (ТК Салават)'!Заголовки_для_печати</vt:lpstr>
      <vt:lpstr>КДМ!Заголовки_для_печати</vt:lpstr>
      <vt:lpstr>ОК!Заголовки_для_печати</vt:lpstr>
      <vt:lpstr>'УГХ (Ритуал, Флора)'!Заголовки_для_печати</vt:lpstr>
      <vt:lpstr>УО!Заголовки_для_печати</vt:lpstr>
      <vt:lpstr>УФКС!Заголовки_для_печати</vt:lpstr>
      <vt:lpstr>'Администрация (ТК Салават)'!Область_печати</vt:lpstr>
      <vt:lpstr>КДМ!Область_печати</vt:lpstr>
      <vt:lpstr>ОК!Область_печати</vt:lpstr>
      <vt:lpstr>'УГХ (Ритуал, Флора)'!Область_печати</vt:lpstr>
      <vt:lpstr>УО!Область_печати</vt:lpstr>
      <vt:lpstr>УФКС!Область_печати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Людмила Александровна Зверева</dc:creator>
  <dc:description/>
  <cp:lastModifiedBy>Людмила Александровна Зверева</cp:lastModifiedBy>
  <cp:revision>1</cp:revision>
  <cp:lastPrinted>2024-04-19T05:13:58Z</cp:lastPrinted>
  <dcterms:created xsi:type="dcterms:W3CDTF">2006-09-16T00:00:00Z</dcterms:created>
  <dcterms:modified xsi:type="dcterms:W3CDTF">2024-05-27T12:30:54Z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