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Исполнение бюджета 2025\Бюджет города.  Отчет  за 2024 г\3 Иные материалы за 2024\"/>
    </mc:Choice>
  </mc:AlternateContent>
  <bookViews>
    <workbookView xWindow="0" yWindow="0" windowWidth="28800" windowHeight="9435" tabRatio="903" activeTab="7"/>
  </bookViews>
  <sheets>
    <sheet name="Администрация (ТК Салават)" sheetId="1" r:id="rId1"/>
    <sheet name="УГХ (Ритуал, Флора)" sheetId="3" r:id="rId2"/>
    <sheet name="ОК" sheetId="14" r:id="rId3"/>
    <sheet name="УФКС" sheetId="5" r:id="rId4"/>
    <sheet name="КДМ" sheetId="6" r:id="rId5"/>
    <sheet name="УО" sheetId="16" r:id="rId6"/>
    <sheet name="Муниц.услуги по отраслям" sheetId="11" r:id="rId7"/>
    <sheet name="2024год" sheetId="12" r:id="rId8"/>
  </sheets>
  <definedNames>
    <definedName name="_xlnm._FilterDatabase" localSheetId="7" hidden="1">'2024год'!$B$5:$H$72</definedName>
    <definedName name="_xlnm._FilterDatabase" localSheetId="0">'Администрация (ТК Салават)'!$A$7:$AD$11</definedName>
    <definedName name="_xlnm._FilterDatabase" localSheetId="4">КДМ!$A$7:$AI$15</definedName>
    <definedName name="_xlnm._FilterDatabase" localSheetId="1">'УГХ (Ритуал, Флора)'!$A$7:$AD$12</definedName>
    <definedName name="_xlnm._FilterDatabase" localSheetId="3">УФКС!$A$7:$AD$22</definedName>
    <definedName name="_xlnm.Print_Titles" localSheetId="7">'2024год'!$5:$5</definedName>
    <definedName name="_xlnm.Print_Titles" localSheetId="0">'Администрация (ТК Салават)'!$3:$7</definedName>
    <definedName name="_xlnm.Print_Titles" localSheetId="4">КДМ!$3:$7</definedName>
    <definedName name="_xlnm.Print_Titles" localSheetId="1">'УГХ (Ритуал, Флора)'!$3:$7</definedName>
    <definedName name="_xlnm.Print_Titles" localSheetId="3">УФКС!$3:$7</definedName>
    <definedName name="_xlnm.Print_Area" localSheetId="7">'2024год'!$A$1:$G$72</definedName>
    <definedName name="_xlnm.Print_Area" localSheetId="0">'Администрация (ТК Салават)'!$A$1:$AD$24</definedName>
    <definedName name="_xlnm.Print_Area" localSheetId="4">КДМ!$A$1:$AI$26</definedName>
    <definedName name="_xlnm.Print_Area" localSheetId="1">'УГХ (Ритуал, Флора)'!$A$1:$AD$25</definedName>
    <definedName name="_xlnm.Print_Area" localSheetId="5">УО!$A$1:$AD$34</definedName>
    <definedName name="_xlnm.Print_Area" localSheetId="3">УФКС!$A$1:$AD$31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2" l="1"/>
  <c r="V23" i="16" l="1"/>
  <c r="Q12" i="3"/>
  <c r="Q11" i="3"/>
  <c r="Q9" i="3"/>
  <c r="Z9" i="5"/>
  <c r="AA9" i="5" s="1"/>
  <c r="Z9" i="14"/>
  <c r="Z10" i="14"/>
  <c r="Y11" i="14"/>
  <c r="Z11" i="14"/>
  <c r="Z14" i="14"/>
  <c r="Y14" i="14"/>
  <c r="Y12" i="14"/>
  <c r="Z12" i="14"/>
  <c r="H15" i="14"/>
  <c r="Y9" i="14"/>
  <c r="Z10" i="6"/>
  <c r="Z9" i="6"/>
  <c r="Y10" i="6"/>
  <c r="Y9" i="6"/>
  <c r="V10" i="6"/>
  <c r="Q10" i="6"/>
  <c r="L10" i="6"/>
  <c r="L9" i="6"/>
  <c r="AA10" i="6" l="1"/>
  <c r="AA9" i="6"/>
  <c r="Q9" i="6"/>
  <c r="H10" i="14"/>
  <c r="H9" i="5"/>
  <c r="AA11" i="5"/>
  <c r="V9" i="5"/>
  <c r="Q9" i="5"/>
  <c r="Q12" i="5"/>
  <c r="Q13" i="5"/>
  <c r="Q14" i="5"/>
  <c r="Q15" i="5"/>
  <c r="Q16" i="5"/>
  <c r="Q17" i="5"/>
  <c r="Q18" i="5"/>
  <c r="Q19" i="5"/>
  <c r="Q20" i="5"/>
  <c r="Q21" i="5"/>
  <c r="Q22" i="5"/>
  <c r="Q11" i="5"/>
  <c r="Q19" i="14"/>
  <c r="H9" i="14"/>
  <c r="AA9" i="14"/>
  <c r="Q11" i="14"/>
  <c r="Q9" i="14"/>
  <c r="AA9" i="1"/>
  <c r="H9" i="1"/>
  <c r="H9" i="16"/>
  <c r="F70" i="12"/>
  <c r="F36" i="12" l="1"/>
  <c r="E36" i="12"/>
  <c r="G37" i="12"/>
  <c r="G35" i="12"/>
  <c r="G36" i="12" s="1"/>
  <c r="G38" i="12"/>
  <c r="AD23" i="16"/>
  <c r="Z23" i="16"/>
  <c r="Y23" i="16"/>
  <c r="Q23" i="16"/>
  <c r="L23" i="16"/>
  <c r="H23" i="16"/>
  <c r="L22" i="16"/>
  <c r="H22" i="16"/>
  <c r="U21" i="16"/>
  <c r="T21" i="16"/>
  <c r="AD21" i="16" s="1"/>
  <c r="V21" i="16"/>
  <c r="O21" i="16"/>
  <c r="Y21" i="16" s="1"/>
  <c r="L21" i="16"/>
  <c r="H21" i="16"/>
  <c r="U20" i="16"/>
  <c r="T20" i="16"/>
  <c r="P20" i="16"/>
  <c r="Z20" i="16" s="1"/>
  <c r="O20" i="16"/>
  <c r="Y20" i="16" s="1"/>
  <c r="L20" i="16"/>
  <c r="H20" i="16"/>
  <c r="L19" i="16"/>
  <c r="H19" i="16"/>
  <c r="L18" i="16"/>
  <c r="H18" i="16"/>
  <c r="AD17" i="16"/>
  <c r="Z17" i="16"/>
  <c r="Y17" i="16"/>
  <c r="V17" i="16"/>
  <c r="Q17" i="16"/>
  <c r="L17" i="16"/>
  <c r="H17" i="16"/>
  <c r="AD16" i="16"/>
  <c r="Z16" i="16"/>
  <c r="Y16" i="16"/>
  <c r="V16" i="16"/>
  <c r="Q16" i="16"/>
  <c r="K16" i="16"/>
  <c r="L16" i="16" s="1"/>
  <c r="H16" i="16"/>
  <c r="U15" i="16"/>
  <c r="T15" i="16"/>
  <c r="P15" i="16"/>
  <c r="Z15" i="16" s="1"/>
  <c r="O15" i="16"/>
  <c r="Y15" i="16" s="1"/>
  <c r="L15" i="16"/>
  <c r="H15" i="16"/>
  <c r="U14" i="16"/>
  <c r="T14" i="16"/>
  <c r="AD14" i="16" s="1"/>
  <c r="P14" i="16"/>
  <c r="O14" i="16"/>
  <c r="Y14" i="16" s="1"/>
  <c r="L14" i="16"/>
  <c r="H14" i="16"/>
  <c r="U13" i="16"/>
  <c r="T13" i="16"/>
  <c r="P13" i="16"/>
  <c r="Z13" i="16" s="1"/>
  <c r="O13" i="16"/>
  <c r="Y13" i="16" s="1"/>
  <c r="L13" i="16"/>
  <c r="H13" i="16"/>
  <c r="L12" i="16"/>
  <c r="F12" i="16"/>
  <c r="H12" i="16" s="1"/>
  <c r="U11" i="16"/>
  <c r="U24" i="16" s="1"/>
  <c r="T11" i="16"/>
  <c r="P11" i="16"/>
  <c r="Z12" i="16" s="1"/>
  <c r="O11" i="16"/>
  <c r="Y12" i="16" s="1"/>
  <c r="L11" i="16"/>
  <c r="H11" i="16"/>
  <c r="AD10" i="16"/>
  <c r="Z10" i="16"/>
  <c r="L10" i="16"/>
  <c r="F10" i="16"/>
  <c r="Y10" i="16" s="1"/>
  <c r="AD9" i="16"/>
  <c r="Z9" i="16"/>
  <c r="Y9" i="16"/>
  <c r="V9" i="16"/>
  <c r="Q9" i="16"/>
  <c r="L9" i="16"/>
  <c r="AD11" i="5"/>
  <c r="Z11" i="5"/>
  <c r="Y11" i="5"/>
  <c r="V11" i="5"/>
  <c r="L11" i="5"/>
  <c r="H11" i="5"/>
  <c r="AD10" i="5"/>
  <c r="Z10" i="5"/>
  <c r="Y10" i="5"/>
  <c r="V10" i="5"/>
  <c r="Q10" i="5"/>
  <c r="L10" i="5"/>
  <c r="H10" i="5"/>
  <c r="AD9" i="5"/>
  <c r="Y9" i="5"/>
  <c r="L9" i="5"/>
  <c r="U18" i="14"/>
  <c r="T18" i="14"/>
  <c r="T19" i="14" s="1"/>
  <c r="P18" i="14"/>
  <c r="P19" i="14" s="1"/>
  <c r="O18" i="14"/>
  <c r="O19" i="14" s="1"/>
  <c r="L17" i="14"/>
  <c r="H17" i="14"/>
  <c r="L16" i="14"/>
  <c r="H16" i="14"/>
  <c r="L15" i="14"/>
  <c r="AD14" i="14"/>
  <c r="V14" i="14"/>
  <c r="Q14" i="14"/>
  <c r="L14" i="14"/>
  <c r="H14" i="14"/>
  <c r="L13" i="14"/>
  <c r="H13" i="14"/>
  <c r="AD12" i="14"/>
  <c r="V12" i="14"/>
  <c r="Q12" i="14"/>
  <c r="L12" i="14"/>
  <c r="H12" i="14"/>
  <c r="AD11" i="14"/>
  <c r="V11" i="14"/>
  <c r="L11" i="14"/>
  <c r="H11" i="14"/>
  <c r="AD10" i="14"/>
  <c r="Y10" i="14"/>
  <c r="V10" i="14"/>
  <c r="Q10" i="14"/>
  <c r="L10" i="14"/>
  <c r="AD9" i="14"/>
  <c r="V9" i="14"/>
  <c r="L9" i="14"/>
  <c r="D38" i="12"/>
  <c r="AA13" i="16" l="1"/>
  <c r="AA20" i="16"/>
  <c r="AA9" i="16"/>
  <c r="AD13" i="16"/>
  <c r="AD20" i="16"/>
  <c r="V13" i="16"/>
  <c r="V20" i="16"/>
  <c r="Z11" i="16"/>
  <c r="Q14" i="16"/>
  <c r="AA17" i="16"/>
  <c r="AA10" i="5"/>
  <c r="AA10" i="14"/>
  <c r="V18" i="14"/>
  <c r="AA11" i="14"/>
  <c r="AA12" i="14"/>
  <c r="AD18" i="14"/>
  <c r="AD19" i="14" s="1"/>
  <c r="AA10" i="16"/>
  <c r="AA15" i="16"/>
  <c r="Q18" i="14"/>
  <c r="H10" i="16"/>
  <c r="P24" i="16"/>
  <c r="V24" i="16" s="1"/>
  <c r="AA16" i="16"/>
  <c r="AA23" i="16"/>
  <c r="AA14" i="14"/>
  <c r="AD12" i="16"/>
  <c r="Q13" i="16"/>
  <c r="AD15" i="16"/>
  <c r="Q20" i="16"/>
  <c r="AA12" i="16"/>
  <c r="U25" i="16"/>
  <c r="V14" i="16"/>
  <c r="V15" i="16"/>
  <c r="Q21" i="16"/>
  <c r="T24" i="16"/>
  <c r="T25" i="16" s="1"/>
  <c r="V11" i="16"/>
  <c r="AD11" i="16"/>
  <c r="Z14" i="16"/>
  <c r="AA14" i="16" s="1"/>
  <c r="Q15" i="16"/>
  <c r="Z21" i="16"/>
  <c r="AA21" i="16" s="1"/>
  <c r="O24" i="16"/>
  <c r="O25" i="16" s="1"/>
  <c r="Q11" i="16"/>
  <c r="Y11" i="16"/>
  <c r="U19" i="14"/>
  <c r="V19" i="14" s="1"/>
  <c r="E67" i="12"/>
  <c r="F67" i="12"/>
  <c r="G69" i="12"/>
  <c r="AA11" i="16" l="1"/>
  <c r="P25" i="16"/>
  <c r="V25" i="16" s="1"/>
  <c r="AD24" i="16"/>
  <c r="AD25" i="16" s="1"/>
  <c r="Q24" i="16"/>
  <c r="G66" i="12"/>
  <c r="G65" i="12"/>
  <c r="G64" i="12"/>
  <c r="G63" i="12"/>
  <c r="G62" i="12"/>
  <c r="G59" i="12"/>
  <c r="G58" i="12"/>
  <c r="G57" i="12"/>
  <c r="G55" i="12"/>
  <c r="G54" i="12"/>
  <c r="G53" i="12"/>
  <c r="G51" i="12"/>
  <c r="G50" i="12"/>
  <c r="G48" i="12"/>
  <c r="G47" i="12"/>
  <c r="G46" i="12"/>
  <c r="G45" i="12"/>
  <c r="G43" i="12"/>
  <c r="G42" i="12"/>
  <c r="G41" i="12"/>
  <c r="G40" i="12"/>
  <c r="G27" i="12"/>
  <c r="E44" i="12"/>
  <c r="D44" i="12"/>
  <c r="C44" i="12"/>
  <c r="B44" i="12"/>
  <c r="E49" i="12"/>
  <c r="D49" i="12"/>
  <c r="C49" i="12"/>
  <c r="B49" i="12"/>
  <c r="F49" i="12"/>
  <c r="F44" i="12"/>
  <c r="D60" i="12"/>
  <c r="D56" i="12"/>
  <c r="D52" i="12"/>
  <c r="G6" i="12"/>
  <c r="Q25" i="16" l="1"/>
  <c r="D61" i="12"/>
  <c r="AD10" i="6" l="1"/>
  <c r="T15" i="6" l="1"/>
  <c r="P15" i="6"/>
  <c r="O15" i="6"/>
  <c r="T22" i="5"/>
  <c r="G28" i="12"/>
  <c r="G29" i="12"/>
  <c r="G30" i="12"/>
  <c r="G31" i="12"/>
  <c r="G26" i="12"/>
  <c r="G24" i="12"/>
  <c r="G23" i="12"/>
  <c r="G21" i="12"/>
  <c r="G20" i="12"/>
  <c r="G18" i="12"/>
  <c r="G17" i="12"/>
  <c r="G15" i="12"/>
  <c r="G14" i="12"/>
  <c r="G32" i="12" l="1"/>
  <c r="G44" i="12" l="1"/>
  <c r="G49" i="12"/>
  <c r="F42" i="11"/>
  <c r="F41" i="11"/>
  <c r="F40" i="11"/>
  <c r="F39" i="11"/>
  <c r="E39" i="11"/>
  <c r="F38" i="11"/>
  <c r="E38" i="11"/>
  <c r="F37" i="11" l="1"/>
  <c r="U9" i="1"/>
  <c r="T9" i="1"/>
  <c r="P9" i="1"/>
  <c r="O9" i="1"/>
  <c r="B7" i="12"/>
  <c r="F7" i="12"/>
  <c r="G9" i="12"/>
  <c r="G11" i="12"/>
  <c r="AD14" i="6"/>
  <c r="Y14" i="6"/>
  <c r="Z14" i="6"/>
  <c r="V14" i="6"/>
  <c r="Q14" i="6"/>
  <c r="L14" i="6"/>
  <c r="H14" i="6"/>
  <c r="U15" i="6" l="1"/>
  <c r="AA14" i="6"/>
  <c r="AD9" i="6"/>
  <c r="V9" i="6"/>
  <c r="U22" i="5"/>
  <c r="P22" i="5"/>
  <c r="O22" i="5"/>
  <c r="AD21" i="5"/>
  <c r="Z21" i="5"/>
  <c r="Y21" i="5"/>
  <c r="V21" i="5"/>
  <c r="L21" i="5"/>
  <c r="H21" i="5"/>
  <c r="AD20" i="5"/>
  <c r="Z20" i="5"/>
  <c r="Y20" i="5"/>
  <c r="V20" i="5"/>
  <c r="L20" i="5"/>
  <c r="H20" i="5"/>
  <c r="AD19" i="5"/>
  <c r="Z19" i="5"/>
  <c r="Y19" i="5"/>
  <c r="V19" i="5"/>
  <c r="L19" i="5"/>
  <c r="H19" i="5"/>
  <c r="AD18" i="5"/>
  <c r="Z18" i="5"/>
  <c r="Y18" i="5"/>
  <c r="V18" i="5"/>
  <c r="L18" i="5"/>
  <c r="H18" i="5"/>
  <c r="AD17" i="5"/>
  <c r="Z17" i="5"/>
  <c r="Y17" i="5"/>
  <c r="V17" i="5"/>
  <c r="L17" i="5"/>
  <c r="H17" i="5"/>
  <c r="AD16" i="5"/>
  <c r="Z16" i="5"/>
  <c r="Y16" i="5"/>
  <c r="V16" i="5"/>
  <c r="L16" i="5"/>
  <c r="H16" i="5"/>
  <c r="AD15" i="5"/>
  <c r="Z15" i="5"/>
  <c r="Y15" i="5"/>
  <c r="V15" i="5"/>
  <c r="L15" i="5"/>
  <c r="H15" i="5"/>
  <c r="AD14" i="5"/>
  <c r="Z14" i="5"/>
  <c r="Y14" i="5"/>
  <c r="AA14" i="5" s="1"/>
  <c r="V14" i="5"/>
  <c r="L14" i="5"/>
  <c r="H14" i="5"/>
  <c r="AD13" i="5"/>
  <c r="Z13" i="5"/>
  <c r="Y13" i="5"/>
  <c r="V13" i="5"/>
  <c r="L13" i="5"/>
  <c r="H13" i="5"/>
  <c r="AD9" i="1"/>
  <c r="Z9" i="1"/>
  <c r="Y9" i="1"/>
  <c r="V9" i="1"/>
  <c r="Q9" i="1"/>
  <c r="L9" i="1"/>
  <c r="AD22" i="5" l="1"/>
  <c r="AA15" i="5"/>
  <c r="AA16" i="5"/>
  <c r="AA17" i="5"/>
  <c r="AA19" i="5"/>
  <c r="AA21" i="5"/>
  <c r="AA20" i="5"/>
  <c r="AA13" i="5"/>
  <c r="AA18" i="5"/>
  <c r="V22" i="5"/>
  <c r="AD9" i="3"/>
  <c r="Y11" i="3"/>
  <c r="Y9" i="3"/>
  <c r="L14" i="3"/>
  <c r="H14" i="3"/>
  <c r="L13" i="3"/>
  <c r="H13" i="3"/>
  <c r="L12" i="3"/>
  <c r="H12" i="3"/>
  <c r="L11" i="3"/>
  <c r="H11" i="3"/>
  <c r="L10" i="3"/>
  <c r="H10" i="3"/>
  <c r="L9" i="3"/>
  <c r="H9" i="3"/>
  <c r="AI10" i="6" l="1"/>
  <c r="AI9" i="6"/>
  <c r="V11" i="3" l="1"/>
  <c r="V12" i="3"/>
  <c r="V9" i="3"/>
  <c r="V13" i="6"/>
  <c r="V12" i="6"/>
  <c r="P16" i="6" l="1"/>
  <c r="O16" i="6"/>
  <c r="AI13" i="6"/>
  <c r="AD13" i="6"/>
  <c r="Z13" i="6"/>
  <c r="Y13" i="6"/>
  <c r="Q13" i="6"/>
  <c r="L13" i="6"/>
  <c r="H13" i="6"/>
  <c r="AI12" i="6"/>
  <c r="AD12" i="6"/>
  <c r="Z12" i="6"/>
  <c r="Y12" i="6"/>
  <c r="Q12" i="6"/>
  <c r="L12" i="6"/>
  <c r="H12" i="6"/>
  <c r="AD15" i="6" l="1"/>
  <c r="AD16" i="6" s="1"/>
  <c r="V15" i="6"/>
  <c r="Q16" i="6"/>
  <c r="AA13" i="6"/>
  <c r="AA12" i="6"/>
  <c r="Q15" i="6"/>
  <c r="U16" i="6"/>
  <c r="V16" i="6" s="1"/>
  <c r="T16" i="6"/>
  <c r="C67" i="12" l="1"/>
  <c r="B67" i="12"/>
  <c r="F60" i="12"/>
  <c r="E60" i="12"/>
  <c r="C60" i="12"/>
  <c r="B60" i="12"/>
  <c r="G60" i="12"/>
  <c r="F56" i="12"/>
  <c r="E56" i="12"/>
  <c r="C56" i="12"/>
  <c r="B56" i="12"/>
  <c r="G56" i="12"/>
  <c r="F52" i="12"/>
  <c r="E52" i="12"/>
  <c r="C52" i="12"/>
  <c r="B52" i="12"/>
  <c r="G52" i="12"/>
  <c r="F38" i="12"/>
  <c r="E38" i="12"/>
  <c r="C38" i="12"/>
  <c r="B38" i="12"/>
  <c r="F39" i="12"/>
  <c r="D36" i="12"/>
  <c r="C36" i="12"/>
  <c r="B36" i="12"/>
  <c r="F32" i="12"/>
  <c r="E32" i="12"/>
  <c r="D32" i="12"/>
  <c r="C32" i="12"/>
  <c r="B32" i="12"/>
  <c r="F25" i="12"/>
  <c r="E25" i="12"/>
  <c r="D25" i="12"/>
  <c r="C25" i="12"/>
  <c r="B25" i="12"/>
  <c r="F22" i="12"/>
  <c r="E22" i="12"/>
  <c r="D22" i="12"/>
  <c r="C22" i="12"/>
  <c r="B22" i="12"/>
  <c r="G22" i="12"/>
  <c r="F19" i="12"/>
  <c r="E19" i="12"/>
  <c r="D19" i="12"/>
  <c r="C19" i="12"/>
  <c r="B19" i="12"/>
  <c r="G19" i="12"/>
  <c r="F16" i="12"/>
  <c r="E16" i="12"/>
  <c r="D16" i="12"/>
  <c r="C16" i="12"/>
  <c r="B16" i="12"/>
  <c r="G16" i="12"/>
  <c r="F12" i="12"/>
  <c r="E12" i="12"/>
  <c r="D12" i="12"/>
  <c r="C12" i="12"/>
  <c r="B12" i="12"/>
  <c r="G12" i="12"/>
  <c r="F10" i="12"/>
  <c r="E10" i="12"/>
  <c r="D10" i="12"/>
  <c r="C10" i="12"/>
  <c r="B10" i="12"/>
  <c r="G10" i="12"/>
  <c r="F8" i="12"/>
  <c r="E7" i="12"/>
  <c r="E8" i="12" s="1"/>
  <c r="D7" i="12"/>
  <c r="D8" i="12" s="1"/>
  <c r="C7" i="12"/>
  <c r="C8" i="12" s="1"/>
  <c r="B8" i="12"/>
  <c r="G7" i="12"/>
  <c r="G8" i="12" s="1"/>
  <c r="C39" i="12" l="1"/>
  <c r="F13" i="12"/>
  <c r="D39" i="12"/>
  <c r="B13" i="12"/>
  <c r="E39" i="12"/>
  <c r="F61" i="12"/>
  <c r="C61" i="12"/>
  <c r="B61" i="12"/>
  <c r="E61" i="12"/>
  <c r="D33" i="12"/>
  <c r="D34" i="12" s="1"/>
  <c r="E33" i="12"/>
  <c r="E34" i="12" s="1"/>
  <c r="C33" i="12"/>
  <c r="C34" i="12" s="1"/>
  <c r="E13" i="12"/>
  <c r="G13" i="12"/>
  <c r="B33" i="12"/>
  <c r="B34" i="12" s="1"/>
  <c r="C13" i="12"/>
  <c r="G39" i="12"/>
  <c r="F33" i="12"/>
  <c r="F34" i="12" s="1"/>
  <c r="G67" i="12"/>
  <c r="D13" i="12"/>
  <c r="G25" i="12"/>
  <c r="G33" i="12" s="1"/>
  <c r="G34" i="12" s="1"/>
  <c r="B39" i="12"/>
  <c r="F68" i="12" l="1"/>
  <c r="E68" i="12"/>
  <c r="E70" i="12" s="1"/>
  <c r="B68" i="12"/>
  <c r="B70" i="12"/>
  <c r="G61" i="12"/>
  <c r="G68" i="12" s="1"/>
  <c r="D68" i="12"/>
  <c r="C68" i="12"/>
  <c r="D70" i="12" l="1"/>
  <c r="C70" i="12"/>
  <c r="AD12" i="3"/>
  <c r="Z12" i="3"/>
  <c r="Y12" i="3"/>
  <c r="AD11" i="3"/>
  <c r="Z11" i="3"/>
  <c r="G70" i="12" l="1"/>
  <c r="AA11" i="3"/>
  <c r="AA12" i="3"/>
  <c r="Z9" i="3"/>
  <c r="AA9" i="3" l="1"/>
  <c r="U10" i="1"/>
  <c r="T10" i="1"/>
  <c r="P10" i="1"/>
  <c r="O10" i="1"/>
  <c r="AD10" i="1"/>
  <c r="AD11" i="1" s="1"/>
  <c r="T11" i="1" l="1"/>
  <c r="P11" i="1"/>
  <c r="U11" i="1"/>
  <c r="V10" i="1"/>
  <c r="O11" i="1"/>
  <c r="Q10" i="1"/>
  <c r="Q11" i="1" l="1"/>
  <c r="V11" i="1"/>
  <c r="AD15" i="3" l="1"/>
  <c r="U15" i="3"/>
  <c r="T15" i="3"/>
  <c r="P15" i="3"/>
  <c r="O15" i="3"/>
  <c r="O16" i="3" s="1"/>
  <c r="B72" i="12" s="1"/>
  <c r="P16" i="3" l="1"/>
  <c r="C72" i="12" s="1"/>
  <c r="T16" i="3"/>
  <c r="D72" i="12" s="1"/>
  <c r="U16" i="3"/>
  <c r="V15" i="3"/>
  <c r="Q16" i="3"/>
  <c r="Q15" i="3"/>
  <c r="V16" i="3" l="1"/>
  <c r="F72" i="12"/>
  <c r="F56" i="11"/>
  <c r="F26" i="11"/>
  <c r="F16" i="11"/>
  <c r="F10" i="11"/>
  <c r="F7" i="11"/>
  <c r="AD16" i="3" l="1"/>
  <c r="G72" i="12" s="1"/>
  <c r="F5" i="11" l="1"/>
</calcChain>
</file>

<file path=xl/sharedStrings.xml><?xml version="1.0" encoding="utf-8"?>
<sst xmlns="http://schemas.openxmlformats.org/spreadsheetml/2006/main" count="659" uniqueCount="246">
  <si>
    <t>Наименование услуги (работы)
(код бюджетного ассигнования)</t>
  </si>
  <si>
    <t>Основа предоставления (бесплатная, частично платная, платная)</t>
  </si>
  <si>
    <t>Кол-во учреж-дений</t>
  </si>
  <si>
    <t>Плановые и фактические показатели</t>
  </si>
  <si>
    <t>Сводная оценка качества оказания муниц.услуги</t>
  </si>
  <si>
    <t>Натуральные показатели</t>
  </si>
  <si>
    <t>Утвержденное значение
на начало года</t>
  </si>
  <si>
    <t>Уточненное значение
(последняя уточненная редакция)</t>
  </si>
  <si>
    <t>Отклонение уточненного значения 
от утвержденного, %
((26-25)/25 *100)</t>
  </si>
  <si>
    <t xml:space="preserve">Количество учреждений 
с отклонением уточненного значения 
от первоначально утвержденного значения  </t>
  </si>
  <si>
    <t>Ед. измерения</t>
  </si>
  <si>
    <t>Утвержденное значение в МЗ
на начало года</t>
  </si>
  <si>
    <t>Уточненное значение в МЗ
(последняя уточненная редакция)</t>
  </si>
  <si>
    <t>Отклонение уточненного значения 
от утвержденного, %
((7-6)/6*100)</t>
  </si>
  <si>
    <t>Количество учреждений 
с отклонением уточненного значения 
от первоначально утвержденного значения</t>
  </si>
  <si>
    <t>Фактическое 
значение</t>
  </si>
  <si>
    <t>Выполнение планового значения, % 
(11/7*100)</t>
  </si>
  <si>
    <t>Количество учреждений 
с выполнением планового значения</t>
  </si>
  <si>
    <t>Утвержденное значение субсидии на выполнение МЗ 
на начало года</t>
  </si>
  <si>
    <t>Уточненное значение субсидии на выполнение МЗ 
(последняя уточненная редакция)</t>
  </si>
  <si>
    <t>Отклонение уточненного значения 
от утвержденного, %
((16-15)/15 *100)</t>
  </si>
  <si>
    <t xml:space="preserve">Количество учреждений 
с отклонением уточненного значения 
от первоначально утвержденного значения  
</t>
  </si>
  <si>
    <t>Кассовый расход субсидии на выполнение МЗ учрежде-нием(ями)</t>
  </si>
  <si>
    <t>Выполнение планового значения, %
(21/16*100)</t>
  </si>
  <si>
    <t>на 10% и более 
в сторону увеличения</t>
  </si>
  <si>
    <t>на 10% и более
в сторону уменьшения</t>
  </si>
  <si>
    <t xml:space="preserve">110% и более </t>
  </si>
  <si>
    <t>90% и менее</t>
  </si>
  <si>
    <t>на 10% и более в сторону увеличения</t>
  </si>
  <si>
    <t>наименование показателя</t>
  </si>
  <si>
    <t xml:space="preserve">Выполнение планового значения, % (34/33*100) </t>
  </si>
  <si>
    <t xml:space="preserve">  </t>
  </si>
  <si>
    <t>Итого БЮДЖЕТ</t>
  </si>
  <si>
    <t>ВСЕГО</t>
  </si>
  <si>
    <t>(подпись)</t>
  </si>
  <si>
    <t>(расшифровка)</t>
  </si>
  <si>
    <t xml:space="preserve">Фактический объем субсидии на выполнение МЗ, доведенный до учрежде-ния(ий)  </t>
  </si>
  <si>
    <t>№
п/п</t>
  </si>
  <si>
    <t>Наименование муниципальной  услуги (работы)</t>
  </si>
  <si>
    <t>Наименование показателя, характеризующего объем муниципальной услуги (работы)</t>
  </si>
  <si>
    <t>Ед. изм. объема муниципальной услуги (работы)</t>
  </si>
  <si>
    <t>Значение показателя объема муниципальной услуги (работы) по годам</t>
  </si>
  <si>
    <t>Расходы проекта бюджета городского округа город Салават Республики Башкортостан Республики Башкортостан на оказание муниципальной услуги (выполнение работы) по годам, 
рублей</t>
  </si>
  <si>
    <t>ИТОГО</t>
  </si>
  <si>
    <t>Администрация городского округа город Салават Республики Башкортостан</t>
  </si>
  <si>
    <t>Всего</t>
  </si>
  <si>
    <t>Услуги в области телевизионного вещания</t>
  </si>
  <si>
    <t>Количество телепередач</t>
  </si>
  <si>
    <t>Штук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</si>
  <si>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</si>
  <si>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Количество проведенных мероприятий</t>
  </si>
  <si>
    <t>Единица</t>
  </si>
  <si>
    <t>Управление городского хозяйства Администрации городского округа город Салават Республики Башкортостан</t>
  </si>
  <si>
    <t>Содержание мест погребения</t>
  </si>
  <si>
    <t>1. Площадь захоронений
2. Организация и ведение учета захоронений</t>
  </si>
  <si>
    <t>1. Квадратный метр
2. Единица</t>
  </si>
  <si>
    <t>1.727913
2. 1947</t>
  </si>
  <si>
    <t>Квадратный метр</t>
  </si>
  <si>
    <t>Организация благоустройства и озеленения в отношении объектов муниципальной собственности, мест общего пользования</t>
  </si>
  <si>
    <t>1. 11
2. 10 
3. 5606,4</t>
  </si>
  <si>
    <t>Управление физической культуры и спорта Администрации городского округа город Салават Республики Башкортостан</t>
  </si>
  <si>
    <t>Человек</t>
  </si>
  <si>
    <t>Комитет по делам молодежи Администрации городского округа город Салават Республики Башкортостан</t>
  </si>
  <si>
    <t>Количество мероприятий</t>
  </si>
  <si>
    <t>0707</t>
  </si>
  <si>
    <t>Исполнение плановых показателей БУ/АУ по расходам</t>
  </si>
  <si>
    <t>Единица измерения: руб.</t>
  </si>
  <si>
    <t>ЦСР</t>
  </si>
  <si>
    <t xml:space="preserve">план ПФХД </t>
  </si>
  <si>
    <t>Итого по учреждению: МАУ ТК "САЛАВАТ" Г.САЛАВАТ</t>
  </si>
  <si>
    <t>Итого по распорядителю: АДМИНИСТРАЦИЯ ГОРОДСКОГО ОКРУГА ГОРОД САЛАВАТ РЕСПУБЛИКИ БАШКОРТОСТАН</t>
  </si>
  <si>
    <t>0910243190</t>
  </si>
  <si>
    <t>Итого по учреждению: МБУ МЦ "РОВЕСНИК" Г.САЛАВАТА</t>
  </si>
  <si>
    <t>0910143190</t>
  </si>
  <si>
    <t>Итого по учреждению: МБУ ЦСПП "ДОВЕРИЕ" Г.САЛАВАТА</t>
  </si>
  <si>
    <t>Итого по распорядителю: КОМИТЕТ ПО ДЕЛАМ МОЛОДЕЖИ АДМИНИСТРАЦИИ ГОРОДСКОГО ОКРУГА ГОРОД САЛАВАТ РЕСПУБЛИКИ БАШКОРТОСТАН</t>
  </si>
  <si>
    <t>1060144290</t>
  </si>
  <si>
    <t>10601S2040</t>
  </si>
  <si>
    <t>Итого по учреждению: МБУ "ЦБС" Г.САЛАВАТА</t>
  </si>
  <si>
    <t>1030142390</t>
  </si>
  <si>
    <t>10301S2050</t>
  </si>
  <si>
    <t>Итого по учреждению: МБУ ДО "ДМШ" ГО Г.САЛАВАТ РБ</t>
  </si>
  <si>
    <t>Итого по учреждению: МБУ ДО "ДХШ" ГО Г. САЛАВАТ РБ</t>
  </si>
  <si>
    <t>1010145870</t>
  </si>
  <si>
    <t>1050144190</t>
  </si>
  <si>
    <t>10501S2040</t>
  </si>
  <si>
    <t>1110145870</t>
  </si>
  <si>
    <t>2010145870</t>
  </si>
  <si>
    <t>2020145870</t>
  </si>
  <si>
    <t>Итого по учреждению: МБУ К И И "НАСЛЕДИЕ" Г. САЛАВАТА</t>
  </si>
  <si>
    <t>Итого по распорядителю: ОТДЕЛ КУЛЬТУРЫ АДМИНИСТРАЦИИ ГОРОДСКОГО ОКРУГА ГОРОД САЛАВАТ РЕСПУБЛИКИ БАШКОРТОСТАН</t>
  </si>
  <si>
    <t>0720206290</t>
  </si>
  <si>
    <t>Итого по учреждению: МБУ "РИТУАЛ САЛАВАТ"</t>
  </si>
  <si>
    <t>0720106290</t>
  </si>
  <si>
    <t>Итого по учреждению: МБУ "ФЛОРА" Г.САЛАВАТА РБ</t>
  </si>
  <si>
    <t>Итого по распорядителю: УПРАВЛЕНИЕ ГОРОДСКОГО ХОЗЯЙСТВА АДМИНИСТРАЦИИ ГОРОДСКОГО ОКРУГА ГОРОД САЛАВАТ РЕСПУБЛИКИ БАШКОРТОСТАН</t>
  </si>
  <si>
    <t>1310248300</t>
  </si>
  <si>
    <t>131P5М2900</t>
  </si>
  <si>
    <t>Итого по распорядителю: УПРАВЛЕНИЕ ФИЗИЧЕСКОЙ КУЛЬТУРЫ И СПОРТА АДМИНИСТРАЦИИ ГОРОДСКОГО ОКРУГА ГОРОД САЛАВАТ РЕСПУБЛИКИ БАШКОРТОСТАН</t>
  </si>
  <si>
    <t>0701</t>
  </si>
  <si>
    <t>0702</t>
  </si>
  <si>
    <t>0703</t>
  </si>
  <si>
    <t>0709</t>
  </si>
  <si>
    <t>Итого по распорядителю: УПРАВЛЕНИЕ ОБРАЗОВАНИЯ АДМИНИСТРАЦИИ ГОРОДСКОГО ОКРУГА ГОРОД САЛАВАТ РЕСПУБЛИКИ БАШКОРТОСТАН</t>
  </si>
  <si>
    <t>Итого</t>
  </si>
  <si>
    <t>Утвержденное значение субсидии на выполнение МЗ 
на начало года (15 гр.)</t>
  </si>
  <si>
    <t>Уточненное значение субсидии на выполнение МЗ 
(последняя уточненная редакция) (16 гр.)</t>
  </si>
  <si>
    <t>Фактический объем субсидии на выполнение МЗ, доведенный до учрежде-ния(ий)  (20 гр.)</t>
  </si>
  <si>
    <t>Кассовый расход субсидии на выполнение МЗ учрежде-нием(ями) (21 гр.)</t>
  </si>
  <si>
    <t>Остаток средств субсидии
 на выполнение МЗ, тыс. руб. (30 гр.)</t>
  </si>
  <si>
    <t>Стоимостные показатели, руб.</t>
  </si>
  <si>
    <t xml:space="preserve">Остаток средств субсидии
 на выполнение МЗ, руб. </t>
  </si>
  <si>
    <t>Штука</t>
  </si>
  <si>
    <t>Метр</t>
  </si>
  <si>
    <t>Час</t>
  </si>
  <si>
    <t>бесплатная</t>
  </si>
  <si>
    <t>Доля детей, подростков, молодежи, охваченных  социально - психологической помощью в общем числе молодежи</t>
  </si>
  <si>
    <t>Доля молодёжи, принимающая участие в мероприятиях, в числе общего количества молодёжи</t>
  </si>
  <si>
    <t>Нормативные затраты на оказание муниципальной услуги 
(выполнение работы) или цены (тарифы), руб.</t>
  </si>
  <si>
    <t>Целевой индикатор (показатель), закрепленный за ГРБС, для достижения которого оказывается муниципальная услуга (выполняется работа)</t>
  </si>
  <si>
    <t>плановое значение на год</t>
  </si>
  <si>
    <t>фактическое значение по итогам года</t>
  </si>
  <si>
    <t>1410145990</t>
  </si>
  <si>
    <t>Всего Наследие</t>
  </si>
  <si>
    <t>Всего мероприятия</t>
  </si>
  <si>
    <t>Проверочная формула</t>
  </si>
  <si>
    <t>1520324700</t>
  </si>
  <si>
    <t>2010174110</t>
  </si>
  <si>
    <t>13102S2050</t>
  </si>
  <si>
    <t>Итого по учреждению: МАУ ДО СШ "АЛМАЗ" Г. САЛАВАТА</t>
  </si>
  <si>
    <t>Итого по учреждению: МАУ ДО СШ "САЛАВАТ" Г. САЛАВАТА</t>
  </si>
  <si>
    <t>Итого по учреждению: МАУ ДО СШ "СПИДВЕЙ" Г. САЛАВАТА</t>
  </si>
  <si>
    <t>Итого по учреждению: МБУ ДО СШ "ЛИДЕР" Г.САЛАВАТА</t>
  </si>
  <si>
    <t>Итого по учреждению: МБУ ДО СШ "ТРИУМФ" Г. САЛАВАТА</t>
  </si>
  <si>
    <t xml:space="preserve"> Содержание мест погребения</t>
  </si>
  <si>
    <t xml:space="preserve"> Организация содержания и ремонта муниципального жилищного фонда</t>
  </si>
  <si>
    <t>1.Количество объектов                                                                    2. Площадь объекта, площадь прилегающей территории</t>
  </si>
  <si>
    <t>1. Единица                  2. Квадратный метр</t>
  </si>
  <si>
    <t>1. Количество объектов 
2. Количество обращений
3. Выполнение работ по организации благоустройства и озеленению                                                                                        4. Протяженность сети наружного освещения</t>
  </si>
  <si>
    <t>1. Штука 
2. Штука 
3. Метр                       4. Километр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</si>
  <si>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</si>
  <si>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 xml:space="preserve"> 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</si>
  <si>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 опасном положении</t>
  </si>
  <si>
    <t>Организация и проведение официальных физкультурных (физкультурно-оздоровительных) мероприятий</t>
  </si>
  <si>
    <t xml:space="preserve"> Организация и проведение официальных спортивных мероприятий</t>
  </si>
  <si>
    <t>Обеспечение участия в официальных физкультурных (физкультурно-оздоровительных) мероприятиях</t>
  </si>
  <si>
    <t>Организация и обеспечение координации деятельности физкультурно-спортивных организаций по подготовке спортивного резерва</t>
  </si>
  <si>
    <t>Количество физкультурно-спортивных организаций</t>
  </si>
  <si>
    <t xml:space="preserve"> Обеспечение доступа к объектам спорта</t>
  </si>
  <si>
    <t>Наличие обоснованных жалоб</t>
  </si>
  <si>
    <t>Обеспечение участия спортивных сборных команд в официальных спортивных мероприятиях</t>
  </si>
  <si>
    <t xml:space="preserve"> Организация и проведение спортивно-оздоровительной работы по развитию физической культуры и спорта среди различных групп населения</t>
  </si>
  <si>
    <t>1. Человек                   2. Единица</t>
  </si>
  <si>
    <t>1. Количество привлеченных лиц
2. количество посещений</t>
  </si>
  <si>
    <t>Организация мероприятий по подготовке спортивных сборных команд</t>
  </si>
  <si>
    <t xml:space="preserve"> Сбор информации в области защиты населения и территорий от чрезвычайных ситуаций и обмен такой информацией, обеспечение, в том числе с использованием комплексной системы экстренного оповещения населения об угрозе возникновения или о возникновении чрезвычайных ситуаций, своевременного оповещения населения об угрозе возникновения или о возникновении чрезвычайных ситуаций</t>
  </si>
  <si>
    <t>Защита населения и территорий от чрезвычайных ситуаций природного и техногенного характера</t>
  </si>
  <si>
    <t>Обеспечение мероприятий по гражданской обороне</t>
  </si>
  <si>
    <t>1. Количество мест, готовых для временного размещения населения при угрозе или возникновении чрезвычайных ситуаций природного, техногенного характера и иных происшествий                                                                                   2. Количество обслуживаемых систем оповещения</t>
  </si>
  <si>
    <t xml:space="preserve"> Обеспечение пожарной безопасности</t>
  </si>
  <si>
    <t>1. Единица                  2. Единица</t>
  </si>
  <si>
    <t>Информация о выполнении муниципальных заданий за 2024 год по Администрации городского округа город Салават Республики Башкортостан</t>
  </si>
  <si>
    <t>Информация о выполнении муниципальных заданий за 2024 год по Управлению городского хозяйства Администрации городского округа город Салават Республики Башкортостан</t>
  </si>
  <si>
    <t>Бесплатная, платная</t>
  </si>
  <si>
    <t>бесплатная, платная</t>
  </si>
  <si>
    <t xml:space="preserve">бесплатная </t>
  </si>
  <si>
    <t>Информация о выполнении муниципальных заданий за 2024 год по Управлению физической культуры и спорта Администрации городского округа город Салават Республики Башкортостан</t>
  </si>
  <si>
    <t>Информация о выполнении муниципальных заданий за 2024 год по Комитету по делам молодежи Администрации городского округа город Салават Республики Башкортостан</t>
  </si>
  <si>
    <t>Реализация дополнительных предпрофессиональных программ в области искусств</t>
  </si>
  <si>
    <t>Человеко-час</t>
  </si>
  <si>
    <t>Реализация дополнительных общеразвивающих программ</t>
  </si>
  <si>
    <t>Библиотечное, библиографическое и информационное обслуживание пользователей библиотеки</t>
  </si>
  <si>
    <t xml:space="preserve">Публичный показ музейных предметов, музейных коллекций </t>
  </si>
  <si>
    <t>Организация и проведение мероприятий</t>
  </si>
  <si>
    <t>Человеко-день</t>
  </si>
  <si>
    <t>Реализация основных общеобразовательных программ дошкольного образования</t>
  </si>
  <si>
    <t xml:space="preserve"> Человек</t>
  </si>
  <si>
    <t>Присмотр и уход</t>
  </si>
  <si>
    <t>частично платная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</si>
  <si>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</si>
  <si>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</si>
  <si>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</si>
  <si>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образовательных программ дополнительного образования детей</t>
  </si>
  <si>
    <t>УДО</t>
  </si>
  <si>
    <t>Организация отдыха детей и молодежи</t>
  </si>
  <si>
    <t>Бригантина</t>
  </si>
  <si>
    <t>Дополнительное образование детей и взрослых</t>
  </si>
  <si>
    <t>УМЦ, ДРО, курсы</t>
  </si>
  <si>
    <t>Методическая, психолого-педагогическая, диагностическая и консультативная помощь</t>
  </si>
  <si>
    <t>Мир сады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</si>
  <si>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</si>
  <si>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Мир школы</t>
  </si>
  <si>
    <t>Спортивная подготовка по олимпийским видам спорта</t>
  </si>
  <si>
    <t>Спортивная подготовка по неолимпийским видам спорта</t>
  </si>
  <si>
    <t>Спортивная подготовка по спорту глухих</t>
  </si>
  <si>
    <t>Базовый перечень</t>
  </si>
  <si>
    <t xml:space="preserve">По постановлению от 05.08.2021 № 1508-п </t>
  </si>
  <si>
    <t>Л.А. Киреева</t>
  </si>
  <si>
    <t>Исп. Миллер Т.А. 8(3476)35-20-20</t>
  </si>
  <si>
    <t>Заместитель главы Администрации-
начальник Финансового управления</t>
  </si>
  <si>
    <t>Информация о выполнении муниципальных заданий за 2024 год по Отделу культуры Администрации городского округа город Салават Республики Башкортостан</t>
  </si>
  <si>
    <t>Информация о выполнении муниципальных заданий за 2024 год по Управлению образования Администрации городского округа город Салават Республики Башкортостан</t>
  </si>
  <si>
    <r>
      <t xml:space="preserve">Постановление Администрации городского округа город Салават Республики Башкортостан от 05.08.2021 № 1508-п "Об утверждении муниципального сегмента регионального перечня (классификатора) муниципальных услуг, не включенных в общероссийские базовые (отраслевые) перечни (классификаторы) государственных и муниципальных услуг, оказываемых физическим лицам, и работ городского округа город Салават Республики Башкортостан (с изменениями от от 13.01.2023 № 26-п, от </t>
    </r>
    <r>
      <rPr>
        <b/>
        <sz val="10"/>
        <color rgb="FFFF0000"/>
        <rFont val="Times New Roman"/>
        <family val="1"/>
        <charset val="204"/>
      </rPr>
      <t>24.07.2024 № 1330-п</t>
    </r>
    <r>
      <rPr>
        <b/>
        <sz val="10"/>
        <color theme="1"/>
        <rFont val="Times New Roman"/>
        <family val="1"/>
        <charset val="204"/>
      </rPr>
      <t>)</t>
    </r>
  </si>
  <si>
    <t>по состоянию на 01 января 2025 г.</t>
  </si>
  <si>
    <t>Управление образования Администрации городского округа город Салават Республики Башкортостан</t>
  </si>
  <si>
    <t xml:space="preserve">1.Число обучающихся  
2.Число человеко-дней обучения </t>
  </si>
  <si>
    <t>1. Человек
2.Человеко-день</t>
  </si>
  <si>
    <t>1. 8089    
2. 1211176</t>
  </si>
  <si>
    <t>0701/42090</t>
  </si>
  <si>
    <t xml:space="preserve">Число обучающихся  </t>
  </si>
  <si>
    <t>0702/42190</t>
  </si>
  <si>
    <t xml:space="preserve">Количество человеко-часов  </t>
  </si>
  <si>
    <t>0703/42390</t>
  </si>
  <si>
    <t xml:space="preserve">1.Число человеко-часов пребывания  
2.Количество человек 
3.Число человеко-дней пребывания  </t>
  </si>
  <si>
    <t>1.Человеко-час
2.Человек
3.Человеко-день</t>
  </si>
  <si>
    <t>1. 14 123 499,5                    2. 3 422                                3. 2 824699,9</t>
  </si>
  <si>
    <t>0705
0709</t>
  </si>
  <si>
    <t>Количество человеко-часов</t>
  </si>
  <si>
    <t>1.150                                             2.36 600</t>
  </si>
  <si>
    <t>Число обучающихся, их родителей (законных представителей) и педагогических работников</t>
  </si>
  <si>
    <t>Отдел культуры Администрации городского округа город Салават Республики Башкортостан</t>
  </si>
  <si>
    <t>Количество посещений</t>
  </si>
  <si>
    <t xml:space="preserve"> 1. Число посетителей
2. Количество выставок</t>
  </si>
  <si>
    <t>1. Человек
2. Единица</t>
  </si>
  <si>
    <t>1. 10737                                   2. 49</t>
  </si>
  <si>
    <t xml:space="preserve">1. Количество проведенных мероприятий 
2. Количество участников мероприятий 
3. Количество проведенных мероприятий
4. Количество проведенных мероприятий  </t>
  </si>
  <si>
    <t>1. Человеко-день
2. Человек
3. Час
4. Единица</t>
  </si>
  <si>
    <t>1. 585                            
2. 213587                                          3. 2638                                               4. 2538</t>
  </si>
  <si>
    <t>нужно исключить</t>
  </si>
  <si>
    <t>Базовые перечни</t>
  </si>
  <si>
    <t>сошлось</t>
  </si>
  <si>
    <t>не сходится, проверить</t>
  </si>
  <si>
    <t>84.12, 94.99.15</t>
  </si>
  <si>
    <t>Базовый общероссийский перечень</t>
  </si>
  <si>
    <t>0705</t>
  </si>
  <si>
    <t>не сходится</t>
  </si>
  <si>
    <t>с типом средств 300 убрать</t>
  </si>
  <si>
    <t>п.3.2 фин менеджмент</t>
  </si>
  <si>
    <t>1310374330</t>
  </si>
  <si>
    <t>D графа не идет на 7488,63 ф.127 и ф.737.4</t>
  </si>
  <si>
    <t>исполнение  ПФХД форма отчета 737,4 и 127</t>
  </si>
  <si>
    <t>поправить</t>
  </si>
  <si>
    <t xml:space="preserve">
Код бюджетного ассигнования</t>
  </si>
  <si>
    <t>732</t>
  </si>
  <si>
    <t>769</t>
  </si>
  <si>
    <t>"21" 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</si>
</sst>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 ₽&quot;_-;\-* #,##0.00&quot; ₽&quot;_-;_-* \-??&quot; ₽&quot;_-;_-@_-"/>
    <numFmt numFmtId="165" formatCode="_-* #,##0.00\ _₽_-;\-* #,##0.00\ _₽_-;_-* \-??\ _₽_-;_-@_-"/>
    <numFmt numFmtId="166" formatCode="_-* #,##0.00_р_._-;\-* #,##0.00_р_._-;_-* \-??_р_._-;_-@_-"/>
    <numFmt numFmtId="167" formatCode="#,##0.0"/>
    <numFmt numFmtId="168" formatCode="#,##0\ _₽"/>
    <numFmt numFmtId="169" formatCode="#,##0.00_ ;[Red]\-#,##0.00\ "/>
  </numFmts>
  <fonts count="4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9C0006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color rgb="FFC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9"/>
      <color rgb="FFC00000"/>
      <name val="Arial"/>
      <family val="2"/>
      <charset val="204"/>
    </font>
    <font>
      <sz val="8"/>
      <name val="Calibri"/>
      <family val="2"/>
      <charset val="1"/>
    </font>
    <font>
      <b/>
      <sz val="9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9"/>
      <color rgb="FF007BB8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9"/>
      <color rgb="FFC00000"/>
      <name val="Arial"/>
      <family val="2"/>
      <charset val="204"/>
    </font>
    <font>
      <sz val="1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C7CE"/>
        <bgColor rgb="FFD9DEE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165" fontId="14" fillId="0" borderId="0" applyBorder="0" applyProtection="0"/>
    <xf numFmtId="164" fontId="14" fillId="0" borderId="0" applyBorder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165" fontId="14" fillId="0" borderId="0" applyBorder="0" applyProtection="0"/>
    <xf numFmtId="165" fontId="14" fillId="0" borderId="0" applyBorder="0" applyProtection="0"/>
    <xf numFmtId="166" fontId="14" fillId="0" borderId="0" applyBorder="0" applyProtection="0"/>
    <xf numFmtId="166" fontId="14" fillId="0" borderId="0" applyBorder="0" applyProtection="0"/>
    <xf numFmtId="0" fontId="13" fillId="2" borderId="0" applyBorder="0" applyProtection="0"/>
    <xf numFmtId="0" fontId="2" fillId="0" borderId="0"/>
    <xf numFmtId="0" fontId="14" fillId="0" borderId="0"/>
    <xf numFmtId="0" fontId="1" fillId="0" borderId="0"/>
  </cellStyleXfs>
  <cellXfs count="368">
    <xf numFmtId="0" fontId="0" fillId="0" borderId="0" xfId="0"/>
    <xf numFmtId="0" fontId="6" fillId="0" borderId="0" xfId="0" applyFont="1" applyAlignment="1">
      <alignment horizontal="center" vertical="center"/>
    </xf>
    <xf numFmtId="49" fontId="10" fillId="0" borderId="3" xfId="3" applyNumberFormat="1" applyFont="1" applyBorder="1" applyAlignment="1">
      <alignment horizontal="center" vertical="center" wrapText="1"/>
    </xf>
    <xf numFmtId="9" fontId="10" fillId="0" borderId="3" xfId="3" applyNumberFormat="1" applyFont="1" applyBorder="1" applyAlignment="1">
      <alignment horizontal="center" vertical="center" wrapText="1"/>
    </xf>
    <xf numFmtId="9" fontId="10" fillId="0" borderId="1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4" fontId="17" fillId="4" borderId="4" xfId="0" applyNumberFormat="1" applyFon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/>
    </xf>
    <xf numFmtId="4" fontId="10" fillId="4" borderId="3" xfId="12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167" fontId="10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167" fontId="17" fillId="4" borderId="1" xfId="0" applyNumberFormat="1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 applyAlignment="1">
      <alignment horizontal="center" vertical="center"/>
    </xf>
    <xf numFmtId="165" fontId="17" fillId="4" borderId="1" xfId="1" applyFont="1" applyFill="1" applyBorder="1" applyAlignment="1">
      <alignment horizontal="center" vertical="center"/>
    </xf>
    <xf numFmtId="4" fontId="8" fillId="4" borderId="1" xfId="12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0" fillId="0" borderId="1" xfId="3" applyFont="1" applyBorder="1" applyAlignment="1">
      <alignment horizontal="center" vertical="center" wrapText="1"/>
    </xf>
    <xf numFmtId="167" fontId="15" fillId="4" borderId="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4" fontId="16" fillId="0" borderId="0" xfId="0" applyNumberFormat="1" applyFont="1" applyAlignment="1">
      <alignment horizontal="center" vertical="center" wrapText="1"/>
    </xf>
    <xf numFmtId="167" fontId="16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4" applyFont="1" applyBorder="1" applyAlignment="1" applyProtection="1">
      <alignment horizontal="center" vertical="center" wrapText="1"/>
      <protection hidden="1"/>
    </xf>
    <xf numFmtId="3" fontId="18" fillId="0" borderId="1" xfId="4" applyNumberFormat="1" applyFont="1" applyBorder="1" applyAlignment="1" applyProtection="1">
      <alignment horizontal="center" vertical="center" wrapText="1"/>
      <protection hidden="1"/>
    </xf>
    <xf numFmtId="40" fontId="18" fillId="0" borderId="1" xfId="4" applyNumberFormat="1" applyFont="1" applyBorder="1" applyAlignment="1" applyProtection="1">
      <alignment horizontal="center" vertical="center" wrapText="1"/>
      <protection hidden="1"/>
    </xf>
    <xf numFmtId="0" fontId="16" fillId="4" borderId="0" xfId="0" applyFont="1" applyFill="1" applyAlignment="1">
      <alignment vertical="center" wrapText="1"/>
    </xf>
    <xf numFmtId="4" fontId="22" fillId="0" borderId="1" xfId="4" applyNumberFormat="1" applyFont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>
      <alignment vertical="center" wrapText="1"/>
    </xf>
    <xf numFmtId="0" fontId="18" fillId="0" borderId="1" xfId="4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43" fontId="16" fillId="4" borderId="0" xfId="0" applyNumberFormat="1" applyFont="1" applyFill="1" applyAlignment="1">
      <alignment vertical="center" wrapText="1"/>
    </xf>
    <xf numFmtId="0" fontId="16" fillId="4" borderId="1" xfId="15" applyFont="1" applyFill="1" applyBorder="1" applyAlignment="1">
      <alignment horizontal="center" vertical="center" wrapText="1"/>
    </xf>
    <xf numFmtId="168" fontId="18" fillId="4" borderId="1" xfId="4" applyNumberFormat="1" applyFont="1" applyFill="1" applyBorder="1" applyAlignment="1" applyProtection="1">
      <alignment horizontal="center" vertical="center" wrapText="1"/>
      <protection hidden="1"/>
    </xf>
    <xf numFmtId="4" fontId="18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center" vertical="center" shrinkToFit="1"/>
    </xf>
    <xf numFmtId="4" fontId="17" fillId="4" borderId="1" xfId="0" applyNumberFormat="1" applyFont="1" applyFill="1" applyBorder="1" applyAlignment="1">
      <alignment horizontal="center" vertical="center" shrinkToFit="1"/>
    </xf>
    <xf numFmtId="4" fontId="17" fillId="4" borderId="1" xfId="1" applyNumberFormat="1" applyFont="1" applyFill="1" applyBorder="1" applyAlignment="1">
      <alignment horizontal="center" vertical="center" shrinkToFit="1"/>
    </xf>
    <xf numFmtId="4" fontId="11" fillId="3" borderId="1" xfId="0" applyNumberFormat="1" applyFont="1" applyFill="1" applyBorder="1" applyAlignment="1">
      <alignment horizontal="center" vertical="center" shrinkToFit="1"/>
    </xf>
    <xf numFmtId="4" fontId="10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shrinkToFit="1"/>
    </xf>
    <xf numFmtId="4" fontId="15" fillId="0" borderId="2" xfId="0" applyNumberFormat="1" applyFont="1" applyBorder="1" applyAlignment="1">
      <alignment horizontal="center" vertical="center" shrinkToFit="1"/>
    </xf>
    <xf numFmtId="0" fontId="23" fillId="4" borderId="1" xfId="0" applyFont="1" applyFill="1" applyBorder="1" applyAlignment="1">
      <alignment horizontal="center" vertical="center" wrapText="1"/>
    </xf>
    <xf numFmtId="2" fontId="23" fillId="4" borderId="1" xfId="0" applyNumberFormat="1" applyFont="1" applyFill="1" applyBorder="1" applyAlignment="1">
      <alignment horizontal="center" vertical="center"/>
    </xf>
    <xf numFmtId="4" fontId="23" fillId="4" borderId="1" xfId="1" applyNumberFormat="1" applyFont="1" applyFill="1" applyBorder="1" applyAlignment="1">
      <alignment horizontal="center" vertical="center" shrinkToFit="1"/>
    </xf>
    <xf numFmtId="4" fontId="23" fillId="4" borderId="1" xfId="0" applyNumberFormat="1" applyFont="1" applyFill="1" applyBorder="1" applyAlignment="1">
      <alignment horizontal="center" vertical="center" shrinkToFit="1"/>
    </xf>
    <xf numFmtId="4" fontId="23" fillId="0" borderId="2" xfId="0" applyNumberFormat="1" applyFont="1" applyBorder="1" applyAlignment="1">
      <alignment horizontal="center" vertical="center" shrinkToFit="1"/>
    </xf>
    <xf numFmtId="4" fontId="23" fillId="3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1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6" fillId="0" borderId="0" xfId="0" applyFont="1"/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49" fontId="26" fillId="8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169" fontId="26" fillId="0" borderId="1" xfId="0" applyNumberFormat="1" applyFont="1" applyBorder="1" applyAlignment="1">
      <alignment horizontal="center" vertical="center"/>
    </xf>
    <xf numFmtId="169" fontId="26" fillId="8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vertical="center" wrapText="1"/>
    </xf>
    <xf numFmtId="4" fontId="25" fillId="6" borderId="1" xfId="0" applyNumberFormat="1" applyFont="1" applyFill="1" applyBorder="1" applyAlignment="1">
      <alignment horizontal="center" vertical="center" wrapText="1"/>
    </xf>
    <xf numFmtId="4" fontId="25" fillId="6" borderId="1" xfId="0" applyNumberFormat="1" applyFont="1" applyFill="1" applyBorder="1" applyAlignment="1">
      <alignment horizontal="center" vertical="center"/>
    </xf>
    <xf numFmtId="0" fontId="26" fillId="6" borderId="0" xfId="0" applyFont="1" applyFill="1"/>
    <xf numFmtId="0" fontId="25" fillId="7" borderId="1" xfId="0" applyFont="1" applyFill="1" applyBorder="1" applyAlignment="1">
      <alignment vertical="center" wrapText="1"/>
    </xf>
    <xf numFmtId="4" fontId="25" fillId="7" borderId="1" xfId="0" applyNumberFormat="1" applyFont="1" applyFill="1" applyBorder="1" applyAlignment="1">
      <alignment horizontal="center" vertical="center" wrapText="1"/>
    </xf>
    <xf numFmtId="0" fontId="26" fillId="7" borderId="0" xfId="0" applyFont="1" applyFill="1"/>
    <xf numFmtId="49" fontId="26" fillId="0" borderId="1" xfId="0" applyNumberFormat="1" applyFont="1" applyBorder="1" applyAlignment="1">
      <alignment horizontal="center" vertical="center"/>
    </xf>
    <xf numFmtId="49" fontId="25" fillId="10" borderId="1" xfId="0" applyNumberFormat="1" applyFont="1" applyFill="1" applyBorder="1" applyAlignment="1">
      <alignment horizontal="left" vertical="center"/>
    </xf>
    <xf numFmtId="169" fontId="25" fillId="10" borderId="1" xfId="0" applyNumberFormat="1" applyFont="1" applyFill="1" applyBorder="1" applyAlignment="1">
      <alignment horizontal="center" vertical="center"/>
    </xf>
    <xf numFmtId="0" fontId="25" fillId="0" borderId="0" xfId="0" applyFont="1"/>
    <xf numFmtId="4" fontId="25" fillId="1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vertical="center"/>
    </xf>
    <xf numFmtId="4" fontId="25" fillId="0" borderId="1" xfId="0" applyNumberFormat="1" applyFont="1" applyBorder="1" applyAlignment="1">
      <alignment horizontal="center" vertical="center"/>
    </xf>
    <xf numFmtId="4" fontId="26" fillId="0" borderId="0" xfId="0" applyNumberFormat="1" applyFont="1" applyAlignment="1">
      <alignment horizontal="center"/>
    </xf>
    <xf numFmtId="4" fontId="26" fillId="0" borderId="0" xfId="1" applyNumberFormat="1" applyFont="1" applyAlignment="1">
      <alignment horizontal="center"/>
    </xf>
    <xf numFmtId="165" fontId="28" fillId="0" borderId="0" xfId="1" applyFont="1"/>
    <xf numFmtId="0" fontId="25" fillId="9" borderId="1" xfId="0" applyFont="1" applyFill="1" applyBorder="1"/>
    <xf numFmtId="4" fontId="25" fillId="9" borderId="1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4" fontId="23" fillId="11" borderId="1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20" fillId="0" borderId="0" xfId="0" applyFont="1"/>
    <xf numFmtId="0" fontId="7" fillId="0" borderId="0" xfId="0" applyFont="1" applyAlignment="1">
      <alignment horizontal="center" vertical="top" wrapText="1"/>
    </xf>
    <xf numFmtId="0" fontId="11" fillId="0" borderId="0" xfId="0" applyFont="1"/>
    <xf numFmtId="0" fontId="10" fillId="0" borderId="1" xfId="3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center" wrapText="1"/>
    </xf>
    <xf numFmtId="4" fontId="11" fillId="11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shrinkToFit="1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/>
    <xf numFmtId="0" fontId="10" fillId="0" borderId="2" xfId="3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0" borderId="1" xfId="22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4" fontId="15" fillId="0" borderId="1" xfId="1" applyNumberFormat="1" applyFont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center" vertical="center" shrinkToFit="1"/>
    </xf>
    <xf numFmtId="4" fontId="11" fillId="0" borderId="1" xfId="0" applyNumberFormat="1" applyFont="1" applyBorder="1" applyAlignment="1">
      <alignment horizontal="center" vertical="center" shrinkToFit="1"/>
    </xf>
    <xf numFmtId="4" fontId="10" fillId="0" borderId="1" xfId="0" applyNumberFormat="1" applyFont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0" fillId="4" borderId="1" xfId="22" applyFont="1" applyFill="1" applyBorder="1" applyAlignment="1">
      <alignment horizontal="left" vertical="center" wrapText="1"/>
    </xf>
    <xf numFmtId="4" fontId="17" fillId="4" borderId="1" xfId="1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4" fontId="15" fillId="7" borderId="1" xfId="0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5" fontId="8" fillId="4" borderId="1" xfId="1" applyFont="1" applyFill="1" applyBorder="1" applyAlignment="1">
      <alignment horizontal="center" vertical="center"/>
    </xf>
    <xf numFmtId="4" fontId="8" fillId="4" borderId="1" xfId="1" applyNumberFormat="1" applyFont="1" applyFill="1" applyBorder="1" applyAlignment="1">
      <alignment horizontal="center" vertical="center" shrinkToFit="1"/>
    </xf>
    <xf numFmtId="167" fontId="8" fillId="4" borderId="1" xfId="1" applyNumberFormat="1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10" fillId="7" borderId="1" xfId="0" applyNumberFormat="1" applyFont="1" applyFill="1" applyBorder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0" fillId="0" borderId="2" xfId="3" applyFont="1" applyBorder="1" applyAlignment="1">
      <alignment horizontal="center" vertical="top" wrapText="1"/>
    </xf>
    <xf numFmtId="0" fontId="29" fillId="4" borderId="1" xfId="0" applyFont="1" applyFill="1" applyBorder="1" applyAlignment="1">
      <alignment horizontal="center" vertical="center"/>
    </xf>
    <xf numFmtId="0" fontId="15" fillId="0" borderId="1" xfId="4" applyFont="1" applyBorder="1" applyAlignment="1" applyProtection="1">
      <alignment horizontal="center" vertical="center" wrapText="1"/>
      <protection hidden="1"/>
    </xf>
    <xf numFmtId="4" fontId="15" fillId="3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shrinkToFit="1"/>
    </xf>
    <xf numFmtId="0" fontId="18" fillId="4" borderId="0" xfId="0" applyFont="1" applyFill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shrinkToFit="1"/>
    </xf>
    <xf numFmtId="4" fontId="10" fillId="0" borderId="2" xfId="0" applyNumberFormat="1" applyFont="1" applyBorder="1" applyAlignment="1">
      <alignment horizontal="center" vertical="center" shrinkToFit="1"/>
    </xf>
    <xf numFmtId="4" fontId="15" fillId="0" borderId="2" xfId="0" applyNumberFormat="1" applyFont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0" fillId="11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 wrapText="1"/>
    </xf>
    <xf numFmtId="4" fontId="22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4" fontId="18" fillId="0" borderId="1" xfId="4" applyNumberFormat="1" applyFont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4" fontId="21" fillId="0" borderId="0" xfId="0" applyNumberFormat="1" applyFont="1" applyAlignment="1">
      <alignment horizontal="center" vertical="center" wrapText="1"/>
    </xf>
    <xf numFmtId="0" fontId="30" fillId="4" borderId="0" xfId="0" applyFont="1" applyFill="1" applyAlignment="1">
      <alignment vertical="center" wrapText="1"/>
    </xf>
    <xf numFmtId="169" fontId="27" fillId="8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169" fontId="27" fillId="0" borderId="1" xfId="0" applyNumberFormat="1" applyFont="1" applyBorder="1" applyAlignment="1">
      <alignment horizontal="center" vertical="center"/>
    </xf>
    <xf numFmtId="4" fontId="37" fillId="6" borderId="1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Alignment="1">
      <alignment horizontal="center"/>
    </xf>
    <xf numFmtId="0" fontId="21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horizontal="right" vertical="center" wrapText="1"/>
    </xf>
    <xf numFmtId="4" fontId="22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3" fontId="18" fillId="7" borderId="1" xfId="4" applyNumberFormat="1" applyFont="1" applyFill="1" applyBorder="1" applyAlignment="1" applyProtection="1">
      <alignment horizontal="center" vertical="center" wrapText="1"/>
      <protection hidden="1"/>
    </xf>
    <xf numFmtId="4" fontId="18" fillId="7" borderId="1" xfId="4" applyNumberFormat="1" applyFont="1" applyFill="1" applyBorder="1" applyAlignment="1" applyProtection="1">
      <alignment horizontal="center" vertical="center" wrapText="1"/>
      <protection hidden="1"/>
    </xf>
    <xf numFmtId="169" fontId="26" fillId="6" borderId="0" xfId="0" applyNumberFormat="1" applyFont="1" applyFill="1"/>
    <xf numFmtId="0" fontId="35" fillId="0" borderId="0" xfId="0" applyFont="1"/>
    <xf numFmtId="169" fontId="38" fillId="0" borderId="0" xfId="0" applyNumberFormat="1" applyFont="1" applyAlignment="1">
      <alignment horizontal="right" vertical="center"/>
    </xf>
    <xf numFmtId="0" fontId="39" fillId="0" borderId="0" xfId="0" applyFont="1"/>
    <xf numFmtId="4" fontId="37" fillId="7" borderId="1" xfId="0" applyNumberFormat="1" applyFont="1" applyFill="1" applyBorder="1" applyAlignment="1">
      <alignment horizontal="center" vertical="center" wrapText="1"/>
    </xf>
    <xf numFmtId="4" fontId="40" fillId="7" borderId="1" xfId="0" applyNumberFormat="1" applyFont="1" applyFill="1" applyBorder="1" applyAlignment="1">
      <alignment horizontal="center" vertical="center" wrapText="1"/>
    </xf>
    <xf numFmtId="4" fontId="27" fillId="4" borderId="1" xfId="0" applyNumberFormat="1" applyFont="1" applyFill="1" applyBorder="1" applyAlignment="1">
      <alignment horizontal="center" vertical="center"/>
    </xf>
    <xf numFmtId="4" fontId="32" fillId="0" borderId="1" xfId="1" applyNumberFormat="1" applyFont="1" applyBorder="1" applyAlignment="1">
      <alignment horizontal="center"/>
    </xf>
    <xf numFmtId="4" fontId="26" fillId="0" borderId="1" xfId="1" applyNumberFormat="1" applyFont="1" applyBorder="1" applyAlignment="1">
      <alignment horizontal="center"/>
    </xf>
    <xf numFmtId="0" fontId="41" fillId="7" borderId="1" xfId="0" applyFont="1" applyFill="1" applyBorder="1" applyAlignment="1">
      <alignment vertical="center" wrapText="1"/>
    </xf>
    <xf numFmtId="0" fontId="42" fillId="7" borderId="1" xfId="0" applyFont="1" applyFill="1" applyBorder="1" applyAlignment="1">
      <alignment vertical="center" wrapText="1"/>
    </xf>
    <xf numFmtId="169" fontId="35" fillId="8" borderId="1" xfId="0" applyNumberFormat="1" applyFont="1" applyFill="1" applyBorder="1" applyAlignment="1">
      <alignment horizontal="center" vertical="center"/>
    </xf>
    <xf numFmtId="169" fontId="35" fillId="0" borderId="1" xfId="0" applyNumberFormat="1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center" vertical="center"/>
    </xf>
    <xf numFmtId="4" fontId="10" fillId="4" borderId="2" xfId="1" applyNumberFormat="1" applyFont="1" applyFill="1" applyBorder="1" applyAlignment="1">
      <alignment horizontal="center" vertical="center" shrinkToFit="1"/>
    </xf>
    <xf numFmtId="4" fontId="10" fillId="4" borderId="3" xfId="1" applyNumberFormat="1" applyFont="1" applyFill="1" applyBorder="1" applyAlignment="1">
      <alignment horizontal="center" vertical="center" shrinkToFit="1"/>
    </xf>
    <xf numFmtId="4" fontId="10" fillId="4" borderId="2" xfId="0" applyNumberFormat="1" applyFont="1" applyFill="1" applyBorder="1" applyAlignment="1">
      <alignment horizontal="center" vertical="center" shrinkToFit="1"/>
    </xf>
    <xf numFmtId="4" fontId="10" fillId="4" borderId="3" xfId="0" applyNumberFormat="1" applyFont="1" applyFill="1" applyBorder="1" applyAlignment="1">
      <alignment horizontal="center" vertical="center" shrinkToFi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4" fontId="10" fillId="4" borderId="1" xfId="1" applyNumberFormat="1" applyFont="1" applyFill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0" fillId="4" borderId="1" xfId="22" applyFont="1" applyFill="1" applyBorder="1" applyAlignment="1">
      <alignment horizontal="center" vertical="center" wrapText="1"/>
    </xf>
    <xf numFmtId="4" fontId="10" fillId="11" borderId="1" xfId="0" applyNumberFormat="1" applyFont="1" applyFill="1" applyBorder="1" applyAlignment="1">
      <alignment horizontal="center" vertical="center" shrinkToFit="1"/>
    </xf>
    <xf numFmtId="4" fontId="10" fillId="11" borderId="2" xfId="0" applyNumberFormat="1" applyFont="1" applyFill="1" applyBorder="1" applyAlignment="1">
      <alignment horizontal="center" vertical="center" shrinkToFit="1"/>
    </xf>
    <xf numFmtId="4" fontId="10" fillId="11" borderId="3" xfId="0" applyNumberFormat="1" applyFont="1" applyFill="1" applyBorder="1" applyAlignment="1">
      <alignment horizontal="center" vertical="center" shrinkToFit="1"/>
    </xf>
    <xf numFmtId="0" fontId="10" fillId="4" borderId="2" xfId="3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center" vertical="center"/>
    </xf>
    <xf numFmtId="4" fontId="32" fillId="7" borderId="0" xfId="0" applyNumberFormat="1" applyFont="1" applyFill="1"/>
    <xf numFmtId="0" fontId="10" fillId="0" borderId="0" xfId="0" applyFont="1" applyAlignment="1">
      <alignment horizontal="right" vertical="center"/>
    </xf>
    <xf numFmtId="4" fontId="3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49" fontId="10" fillId="0" borderId="1" xfId="3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1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shrinkToFit="1"/>
    </xf>
    <xf numFmtId="4" fontId="10" fillId="0" borderId="6" xfId="1" applyNumberFormat="1" applyFont="1" applyBorder="1" applyAlignment="1">
      <alignment horizontal="center" vertical="center" shrinkToFit="1"/>
    </xf>
    <xf numFmtId="4" fontId="10" fillId="0" borderId="2" xfId="0" applyNumberFormat="1" applyFont="1" applyBorder="1" applyAlignment="1">
      <alignment horizontal="center" vertical="center" shrinkToFit="1"/>
    </xf>
    <xf numFmtId="4" fontId="10" fillId="0" borderId="6" xfId="0" applyNumberFormat="1" applyFont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shrinkToFit="1"/>
    </xf>
    <xf numFmtId="4" fontId="10" fillId="4" borderId="3" xfId="0" applyNumberFormat="1" applyFont="1" applyFill="1" applyBorder="1" applyAlignment="1">
      <alignment horizontal="center" vertical="center" shrinkToFit="1"/>
    </xf>
    <xf numFmtId="4" fontId="10" fillId="0" borderId="3" xfId="0" applyNumberFormat="1" applyFont="1" applyBorder="1" applyAlignment="1">
      <alignment horizontal="center" vertical="center" shrinkToFit="1"/>
    </xf>
    <xf numFmtId="4" fontId="10" fillId="3" borderId="2" xfId="0" applyNumberFormat="1" applyFont="1" applyFill="1" applyBorder="1" applyAlignment="1">
      <alignment horizontal="center" vertical="center" shrinkToFit="1"/>
    </xf>
    <xf numFmtId="4" fontId="10" fillId="3" borderId="3" xfId="0" applyNumberFormat="1" applyFont="1" applyFill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4" fontId="10" fillId="4" borderId="2" xfId="1" applyNumberFormat="1" applyFont="1" applyFill="1" applyBorder="1" applyAlignment="1">
      <alignment horizontal="center" vertical="center" shrinkToFit="1"/>
    </xf>
    <xf numFmtId="4" fontId="10" fillId="4" borderId="3" xfId="1" applyNumberFormat="1" applyFont="1" applyFill="1" applyBorder="1" applyAlignment="1">
      <alignment horizontal="center" vertical="center" shrinkToFit="1"/>
    </xf>
    <xf numFmtId="4" fontId="10" fillId="0" borderId="3" xfId="1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shrinkToFit="1"/>
    </xf>
    <xf numFmtId="4" fontId="10" fillId="4" borderId="6" xfId="1" applyNumberFormat="1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0" fillId="4" borderId="2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0" fontId="10" fillId="4" borderId="2" xfId="22" applyFont="1" applyFill="1" applyBorder="1" applyAlignment="1">
      <alignment horizontal="left" vertical="center" wrapText="1"/>
    </xf>
    <xf numFmtId="0" fontId="10" fillId="4" borderId="3" xfId="22" applyFont="1" applyFill="1" applyBorder="1" applyAlignment="1">
      <alignment horizontal="left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4" borderId="6" xfId="22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4" fontId="10" fillId="4" borderId="1" xfId="1" applyNumberFormat="1" applyFont="1" applyFill="1" applyBorder="1" applyAlignment="1">
      <alignment horizontal="center" vertical="center" shrinkToFit="1"/>
    </xf>
    <xf numFmtId="4" fontId="43" fillId="4" borderId="1" xfId="0" applyNumberFormat="1" applyFont="1" applyFill="1" applyBorder="1" applyAlignment="1">
      <alignment horizontal="center" vertical="center" shrinkToFit="1"/>
    </xf>
    <xf numFmtId="4" fontId="43" fillId="0" borderId="1" xfId="0" applyNumberFormat="1" applyFont="1" applyBorder="1" applyAlignment="1">
      <alignment horizontal="center" vertical="center" shrinkToFit="1"/>
    </xf>
    <xf numFmtId="4" fontId="15" fillId="4" borderId="2" xfId="0" applyNumberFormat="1" applyFont="1" applyFill="1" applyBorder="1" applyAlignment="1">
      <alignment horizontal="center" vertical="center" shrinkToFit="1"/>
    </xf>
    <xf numFmtId="4" fontId="0" fillId="0" borderId="3" xfId="0" applyNumberFormat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43" fillId="4" borderId="3" xfId="0" applyNumberFormat="1" applyFont="1" applyFill="1" applyBorder="1" applyAlignment="1">
      <alignment horizontal="center" vertical="center" shrinkToFit="1"/>
    </xf>
    <xf numFmtId="4" fontId="43" fillId="0" borderId="3" xfId="0" applyNumberFormat="1" applyFont="1" applyBorder="1" applyAlignment="1">
      <alignment horizontal="center" vertical="center" shrinkToFit="1"/>
    </xf>
    <xf numFmtId="4" fontId="15" fillId="4" borderId="2" xfId="1" applyNumberFormat="1" applyFont="1" applyFill="1" applyBorder="1" applyAlignment="1">
      <alignment horizontal="center" vertical="center" shrinkToFit="1"/>
    </xf>
    <xf numFmtId="4" fontId="10" fillId="11" borderId="2" xfId="0" applyNumberFormat="1" applyFont="1" applyFill="1" applyBorder="1" applyAlignment="1">
      <alignment horizontal="center" vertical="center" shrinkToFit="1"/>
    </xf>
    <xf numFmtId="4" fontId="10" fillId="11" borderId="6" xfId="0" applyNumberFormat="1" applyFont="1" applyFill="1" applyBorder="1" applyAlignment="1">
      <alignment horizontal="center" vertical="center" shrinkToFit="1"/>
    </xf>
    <xf numFmtId="4" fontId="10" fillId="11" borderId="3" xfId="0" applyNumberFormat="1" applyFont="1" applyFill="1" applyBorder="1" applyAlignment="1">
      <alignment horizontal="center" vertical="center" shrinkToFi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9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</cellXfs>
  <cellStyles count="24">
    <cellStyle name="Excel Built-in Bad" xfId="20"/>
    <cellStyle name="Денежный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3" xfId="9"/>
    <cellStyle name="Обычный 3 2" xfId="10"/>
    <cellStyle name="Обычный 3 3" xfId="11"/>
    <cellStyle name="Обычный 4" xfId="12"/>
    <cellStyle name="Обычный 5" xfId="13"/>
    <cellStyle name="Обычный 6" xfId="14"/>
    <cellStyle name="Обычный 6 2 2 3" xfId="21"/>
    <cellStyle name="Обычный 6 2 2 3 2" xfId="23"/>
    <cellStyle name="Обычный 7" xfId="15"/>
    <cellStyle name="Обычный 8 12" xfId="22"/>
    <cellStyle name="Финансовый" xfId="1" builtinId="3"/>
    <cellStyle name="Финансовый 2" xfId="16"/>
    <cellStyle name="Финансовый 2 2" xfId="17"/>
    <cellStyle name="Финансовый 2 3" xfId="18"/>
    <cellStyle name="Финансовый 3" xfId="19"/>
  </cellStyles>
  <dxfs count="0"/>
  <tableStyles count="0" defaultTableStyle="TableStyleMedium2" defaultPivotStyle="PivotStyleLight16"/>
  <colors>
    <indexedColors>
      <rgbColor rgb="FF000000"/>
      <rgbColor rgb="FFFFFFFF"/>
      <rgbColor rgb="FFEA157A"/>
      <rgbColor rgb="FF00FF00"/>
      <rgbColor rgb="FF0000FF"/>
      <rgbColor rgb="FFFFFF00"/>
      <rgbColor rgb="FFFF00FF"/>
      <rgbColor rgb="FF00FFFF"/>
      <rgbColor rgb="FF9C0006"/>
      <rgbColor rgb="FF3F6D19"/>
      <rgbColor rgb="FF000080"/>
      <rgbColor rgb="FF808000"/>
      <rgbColor rgb="FF800080"/>
      <rgbColor rgb="FF008080"/>
      <rgbColor rgb="FFC0C0C0"/>
      <rgbColor rgb="FF738AC8"/>
      <rgbColor rgb="FF9999FF"/>
      <rgbColor rgb="FF993366"/>
      <rgbColor rgb="FFFFFFCC"/>
      <rgbColor rgb="FFD6ECFF"/>
      <rgbColor rgb="FF660066"/>
      <rgbColor rgb="FFFF8080"/>
      <rgbColor rgb="FF0066CC"/>
      <rgbColor rgb="FFD9DE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DDC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7FD13B"/>
      <rgbColor rgb="FFFEB80A"/>
      <rgbColor rgb="FFFF9900"/>
      <rgbColor rgb="FFFF6600"/>
      <rgbColor rgb="FF4E5B6F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ECFF"/>
    <pageSetUpPr fitToPage="1"/>
  </sheetPr>
  <dimension ref="A1:AD24"/>
  <sheetViews>
    <sheetView view="pageBreakPreview" zoomScale="70" zoomScaleNormal="70" zoomScaleSheetLayoutView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3" sqref="C3:C6"/>
    </sheetView>
  </sheetViews>
  <sheetFormatPr defaultRowHeight="15" x14ac:dyDescent="0.25"/>
  <cols>
    <col min="1" max="1" width="13.7109375" style="1" customWidth="1"/>
    <col min="2" max="2" width="18.42578125" style="13" customWidth="1"/>
    <col min="3" max="3" width="15.85546875" style="13" customWidth="1"/>
    <col min="4" max="4" width="8.42578125" style="20" customWidth="1"/>
    <col min="5" max="5" width="10.5703125" style="14" customWidth="1"/>
    <col min="6" max="6" width="13.7109375" style="13" customWidth="1"/>
    <col min="7" max="7" width="11.7109375" style="13" customWidth="1"/>
    <col min="8" max="8" width="14.7109375" style="13" customWidth="1"/>
    <col min="9" max="10" width="11.85546875" style="13" customWidth="1"/>
    <col min="11" max="11" width="12.140625" style="13" customWidth="1"/>
    <col min="12" max="12" width="11.85546875" style="13" bestFit="1" customWidth="1"/>
    <col min="13" max="13" width="7.42578125" style="13" bestFit="1" customWidth="1"/>
    <col min="14" max="14" width="6.42578125" style="13" bestFit="1" customWidth="1"/>
    <col min="15" max="16" width="13.85546875" style="13" customWidth="1"/>
    <col min="17" max="17" width="14.5703125" style="13" customWidth="1"/>
    <col min="18" max="19" width="11.7109375" style="22" customWidth="1"/>
    <col min="20" max="21" width="12.7109375" style="13" customWidth="1"/>
    <col min="22" max="22" width="11.85546875" style="13" bestFit="1" customWidth="1"/>
    <col min="23" max="23" width="7.42578125" style="13" bestFit="1" customWidth="1"/>
    <col min="24" max="24" width="6.42578125" style="13" bestFit="1" customWidth="1"/>
    <col min="25" max="25" width="13.7109375" style="17" bestFit="1" customWidth="1"/>
    <col min="26" max="26" width="12.140625" style="17" bestFit="1" customWidth="1"/>
    <col min="27" max="27" width="15" style="13" customWidth="1"/>
    <col min="28" max="28" width="11.140625" style="13" bestFit="1" customWidth="1"/>
    <col min="29" max="29" width="11.7109375" style="13" bestFit="1" customWidth="1"/>
    <col min="30" max="30" width="13.28515625" style="13" customWidth="1"/>
    <col min="31" max="1020" width="8.85546875" style="13" customWidth="1"/>
    <col min="1021" max="16384" width="9.140625" style="13"/>
  </cols>
  <sheetData>
    <row r="1" spans="1:30" s="50" customFormat="1" ht="32.1" customHeight="1" x14ac:dyDescent="0.25">
      <c r="A1" s="280" t="s">
        <v>161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</row>
    <row r="2" spans="1:30" ht="20.2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ht="29.25" customHeight="1" x14ac:dyDescent="0.25">
      <c r="A3" s="281" t="s">
        <v>242</v>
      </c>
      <c r="B3" s="281" t="s">
        <v>0</v>
      </c>
      <c r="C3" s="281" t="s">
        <v>1</v>
      </c>
      <c r="D3" s="281" t="s">
        <v>2</v>
      </c>
      <c r="E3" s="281" t="s">
        <v>3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 t="s">
        <v>118</v>
      </c>
      <c r="Z3" s="281"/>
      <c r="AA3" s="281"/>
      <c r="AB3" s="281"/>
      <c r="AC3" s="281"/>
      <c r="AD3" s="281" t="s">
        <v>111</v>
      </c>
    </row>
    <row r="4" spans="1:30" ht="17.649999999999999" customHeight="1" x14ac:dyDescent="0.25">
      <c r="A4" s="281"/>
      <c r="B4" s="281"/>
      <c r="C4" s="281"/>
      <c r="D4" s="281"/>
      <c r="E4" s="282" t="s">
        <v>5</v>
      </c>
      <c r="F4" s="282"/>
      <c r="G4" s="282"/>
      <c r="H4" s="282"/>
      <c r="I4" s="282"/>
      <c r="J4" s="282"/>
      <c r="K4" s="282"/>
      <c r="L4" s="282"/>
      <c r="M4" s="282"/>
      <c r="N4" s="282"/>
      <c r="O4" s="282" t="s">
        <v>110</v>
      </c>
      <c r="P4" s="282"/>
      <c r="Q4" s="282"/>
      <c r="R4" s="282"/>
      <c r="S4" s="282"/>
      <c r="T4" s="282"/>
      <c r="U4" s="282"/>
      <c r="V4" s="282"/>
      <c r="W4" s="282"/>
      <c r="X4" s="282"/>
      <c r="Y4" s="279" t="s">
        <v>6</v>
      </c>
      <c r="Z4" s="279" t="s">
        <v>7</v>
      </c>
      <c r="AA4" s="279" t="s">
        <v>8</v>
      </c>
      <c r="AB4" s="279" t="s">
        <v>9</v>
      </c>
      <c r="AC4" s="279"/>
      <c r="AD4" s="281"/>
    </row>
    <row r="5" spans="1:30" ht="108" customHeight="1" x14ac:dyDescent="0.25">
      <c r="A5" s="281"/>
      <c r="B5" s="281"/>
      <c r="C5" s="281"/>
      <c r="D5" s="281"/>
      <c r="E5" s="279" t="s">
        <v>10</v>
      </c>
      <c r="F5" s="279" t="s">
        <v>11</v>
      </c>
      <c r="G5" s="279" t="s">
        <v>12</v>
      </c>
      <c r="H5" s="279" t="s">
        <v>13</v>
      </c>
      <c r="I5" s="279" t="s">
        <v>14</v>
      </c>
      <c r="J5" s="279"/>
      <c r="K5" s="279" t="s">
        <v>15</v>
      </c>
      <c r="L5" s="279" t="s">
        <v>16</v>
      </c>
      <c r="M5" s="279" t="s">
        <v>17</v>
      </c>
      <c r="N5" s="279"/>
      <c r="O5" s="279" t="s">
        <v>18</v>
      </c>
      <c r="P5" s="279" t="s">
        <v>19</v>
      </c>
      <c r="Q5" s="279" t="s">
        <v>20</v>
      </c>
      <c r="R5" s="279" t="s">
        <v>21</v>
      </c>
      <c r="S5" s="279"/>
      <c r="T5" s="279" t="s">
        <v>36</v>
      </c>
      <c r="U5" s="279" t="s">
        <v>22</v>
      </c>
      <c r="V5" s="279" t="s">
        <v>23</v>
      </c>
      <c r="W5" s="279" t="s">
        <v>17</v>
      </c>
      <c r="X5" s="279"/>
      <c r="Y5" s="279"/>
      <c r="Z5" s="279"/>
      <c r="AA5" s="279"/>
      <c r="AB5" s="279"/>
      <c r="AC5" s="279"/>
      <c r="AD5" s="281"/>
    </row>
    <row r="6" spans="1:30" ht="91.5" customHeight="1" x14ac:dyDescent="0.25">
      <c r="A6" s="281"/>
      <c r="B6" s="281"/>
      <c r="C6" s="281"/>
      <c r="D6" s="281"/>
      <c r="E6" s="279"/>
      <c r="F6" s="279"/>
      <c r="G6" s="279"/>
      <c r="H6" s="279"/>
      <c r="I6" s="267" t="s">
        <v>24</v>
      </c>
      <c r="J6" s="4" t="s">
        <v>25</v>
      </c>
      <c r="K6" s="279"/>
      <c r="L6" s="279"/>
      <c r="M6" s="267" t="s">
        <v>26</v>
      </c>
      <c r="N6" s="4" t="s">
        <v>27</v>
      </c>
      <c r="O6" s="279"/>
      <c r="P6" s="279"/>
      <c r="Q6" s="279"/>
      <c r="R6" s="267" t="s">
        <v>28</v>
      </c>
      <c r="S6" s="4" t="s">
        <v>25</v>
      </c>
      <c r="T6" s="279"/>
      <c r="U6" s="279"/>
      <c r="V6" s="279"/>
      <c r="W6" s="267" t="s">
        <v>26</v>
      </c>
      <c r="X6" s="4" t="s">
        <v>27</v>
      </c>
      <c r="Y6" s="279"/>
      <c r="Z6" s="279"/>
      <c r="AA6" s="279"/>
      <c r="AB6" s="4" t="s">
        <v>24</v>
      </c>
      <c r="AC6" s="4" t="s">
        <v>25</v>
      </c>
      <c r="AD6" s="281"/>
    </row>
    <row r="7" spans="1:30" x14ac:dyDescent="0.25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 t="s">
        <v>31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  <c r="U7" s="51">
        <v>21</v>
      </c>
      <c r="V7" s="51">
        <v>22</v>
      </c>
      <c r="W7" s="51">
        <v>23</v>
      </c>
      <c r="X7" s="51">
        <v>24</v>
      </c>
      <c r="Y7" s="51">
        <v>25</v>
      </c>
      <c r="Z7" s="51">
        <v>26</v>
      </c>
      <c r="AA7" s="51">
        <v>27</v>
      </c>
      <c r="AB7" s="51">
        <v>28</v>
      </c>
      <c r="AC7" s="51">
        <v>29</v>
      </c>
      <c r="AD7" s="51">
        <v>30</v>
      </c>
    </row>
    <row r="8" spans="1:30" ht="75" hidden="1" x14ac:dyDescent="0.25">
      <c r="A8" s="31" t="s">
        <v>196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43.5" customHeight="1" x14ac:dyDescent="0.25">
      <c r="A9" s="269">
        <v>706</v>
      </c>
      <c r="B9" s="268" t="s">
        <v>46</v>
      </c>
      <c r="C9" s="29" t="s">
        <v>115</v>
      </c>
      <c r="D9" s="29">
        <v>1</v>
      </c>
      <c r="E9" s="194" t="s">
        <v>48</v>
      </c>
      <c r="F9" s="94">
        <v>160</v>
      </c>
      <c r="G9" s="94">
        <v>160</v>
      </c>
      <c r="H9" s="195">
        <f>(G9-F9)/F9*100</f>
        <v>0</v>
      </c>
      <c r="I9" s="94">
        <v>0</v>
      </c>
      <c r="J9" s="94">
        <v>0</v>
      </c>
      <c r="K9" s="94">
        <v>160</v>
      </c>
      <c r="L9" s="35">
        <f>K9/G9*100</f>
        <v>100</v>
      </c>
      <c r="M9" s="94">
        <v>0</v>
      </c>
      <c r="N9" s="94">
        <v>0</v>
      </c>
      <c r="O9" s="95">
        <f>'2024год'!B6</f>
        <v>10086884.18</v>
      </c>
      <c r="P9" s="95">
        <f>'2024год'!C6</f>
        <v>11635957.18</v>
      </c>
      <c r="Q9" s="158">
        <f>(P9-O9)/O9*100</f>
        <v>15.357299363776377</v>
      </c>
      <c r="R9" s="94">
        <v>1</v>
      </c>
      <c r="S9" s="94">
        <v>0</v>
      </c>
      <c r="T9" s="95">
        <f>'2024год'!D6</f>
        <v>11635957.18</v>
      </c>
      <c r="U9" s="95">
        <f>'2024год'!F6</f>
        <v>11422785.66</v>
      </c>
      <c r="V9" s="95">
        <f>U9/P9*100</f>
        <v>98.167993258290764</v>
      </c>
      <c r="W9" s="94">
        <v>0</v>
      </c>
      <c r="X9" s="94">
        <v>0</v>
      </c>
      <c r="Y9" s="168">
        <f>O9/F9</f>
        <v>63043.026124999997</v>
      </c>
      <c r="Z9" s="168">
        <f>P9/G9</f>
        <v>72724.732374999992</v>
      </c>
      <c r="AA9" s="196">
        <f>(Z9-Y9)/Y9*100</f>
        <v>15.35729936377637</v>
      </c>
      <c r="AB9" s="94">
        <v>1</v>
      </c>
      <c r="AC9" s="94">
        <v>0</v>
      </c>
      <c r="AD9" s="158">
        <f>T9-U9</f>
        <v>213171.51999999955</v>
      </c>
    </row>
    <row r="10" spans="1:30" s="19" customFormat="1" ht="14.25" x14ac:dyDescent="0.25">
      <c r="A10" s="5"/>
      <c r="B10" s="10" t="s">
        <v>32</v>
      </c>
      <c r="C10" s="7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102">
        <f>O9</f>
        <v>10086884.18</v>
      </c>
      <c r="P10" s="102">
        <f>P9</f>
        <v>11635957.18</v>
      </c>
      <c r="Q10" s="102">
        <f>(P10-O10)/O10*100</f>
        <v>15.357299363776377</v>
      </c>
      <c r="R10" s="7"/>
      <c r="S10" s="7"/>
      <c r="T10" s="102">
        <f t="shared" ref="T10:U10" si="0">T9</f>
        <v>11635957.18</v>
      </c>
      <c r="U10" s="102">
        <f t="shared" si="0"/>
        <v>11422785.66</v>
      </c>
      <c r="V10" s="102">
        <f>U10/P10*100</f>
        <v>98.167993258290764</v>
      </c>
      <c r="W10" s="7"/>
      <c r="X10" s="7"/>
      <c r="Y10" s="7"/>
      <c r="Z10" s="7"/>
      <c r="AA10" s="8"/>
      <c r="AB10" s="7"/>
      <c r="AC10" s="7"/>
      <c r="AD10" s="102">
        <f>AD9</f>
        <v>213171.51999999955</v>
      </c>
    </row>
    <row r="11" spans="1:30" s="19" customFormat="1" ht="14.25" x14ac:dyDescent="0.25">
      <c r="A11" s="5"/>
      <c r="B11" s="10" t="s">
        <v>33</v>
      </c>
      <c r="C11" s="7"/>
      <c r="D11" s="12"/>
      <c r="E11" s="5"/>
      <c r="F11" s="44"/>
      <c r="G11" s="44"/>
      <c r="H11" s="11"/>
      <c r="I11" s="44"/>
      <c r="J11" s="44"/>
      <c r="K11" s="44"/>
      <c r="L11" s="8"/>
      <c r="M11" s="44"/>
      <c r="N11" s="44"/>
      <c r="O11" s="97">
        <f>O10</f>
        <v>10086884.18</v>
      </c>
      <c r="P11" s="97">
        <f>P10</f>
        <v>11635957.18</v>
      </c>
      <c r="Q11" s="96">
        <f>(P11-O11)/O11*100</f>
        <v>15.357299363776377</v>
      </c>
      <c r="R11" s="41"/>
      <c r="S11" s="41"/>
      <c r="T11" s="97">
        <f>T10</f>
        <v>11635957.18</v>
      </c>
      <c r="U11" s="97">
        <f>U10</f>
        <v>11422785.66</v>
      </c>
      <c r="V11" s="102">
        <f>U11/P11*100</f>
        <v>98.167993258290764</v>
      </c>
      <c r="W11" s="41"/>
      <c r="X11" s="41"/>
      <c r="Y11" s="40"/>
      <c r="Z11" s="40"/>
      <c r="AA11" s="8"/>
      <c r="AB11" s="41"/>
      <c r="AC11" s="41"/>
      <c r="AD11" s="97">
        <f t="shared" ref="AD11" si="1">AD10</f>
        <v>213171.51999999955</v>
      </c>
    </row>
    <row r="12" spans="1:30" x14ac:dyDescent="0.25">
      <c r="A12" s="4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21"/>
      <c r="S12" s="21"/>
      <c r="T12" s="16"/>
      <c r="U12" s="16"/>
      <c r="V12" s="16"/>
      <c r="W12" s="16"/>
      <c r="X12" s="16"/>
      <c r="Y12" s="15"/>
      <c r="Z12" s="15"/>
      <c r="AA12" s="16"/>
      <c r="AB12" s="16"/>
      <c r="AC12" s="16"/>
      <c r="AD12" s="16"/>
    </row>
    <row r="13" spans="1:30" hidden="1" x14ac:dyDescent="0.25">
      <c r="A13" s="4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21"/>
      <c r="S13" s="21"/>
      <c r="T13" s="16"/>
      <c r="U13" s="16"/>
      <c r="V13" s="16"/>
      <c r="W13" s="16"/>
      <c r="X13" s="16"/>
      <c r="Y13" s="15"/>
      <c r="Z13" s="15"/>
      <c r="AA13" s="16"/>
      <c r="AB13" s="16"/>
      <c r="AC13" s="16"/>
      <c r="AD13" s="16"/>
    </row>
    <row r="14" spans="1:30" hidden="1" x14ac:dyDescent="0.25">
      <c r="A14" s="4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1"/>
      <c r="S14" s="21"/>
      <c r="T14" s="16"/>
      <c r="U14" s="16"/>
      <c r="V14" s="16"/>
      <c r="W14" s="16"/>
      <c r="X14" s="16"/>
      <c r="Y14" s="15"/>
      <c r="Z14" s="15"/>
      <c r="AA14" s="16"/>
      <c r="AB14" s="16"/>
      <c r="AC14" s="16"/>
      <c r="AD14" s="16"/>
    </row>
    <row r="15" spans="1:30" x14ac:dyDescent="0.25">
      <c r="A15" s="4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1"/>
      <c r="S15" s="21"/>
      <c r="T15" s="16"/>
      <c r="U15" s="16"/>
      <c r="V15" s="16"/>
      <c r="W15" s="16"/>
      <c r="X15" s="16"/>
      <c r="Y15" s="15"/>
      <c r="Z15" s="15"/>
      <c r="AA15" s="16"/>
      <c r="AB15" s="16"/>
      <c r="AC15" s="16"/>
      <c r="AD15" s="16"/>
    </row>
    <row r="16" spans="1:30" x14ac:dyDescent="0.25">
      <c r="A16" s="4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1"/>
      <c r="S16" s="21"/>
      <c r="T16" s="16"/>
      <c r="U16" s="16"/>
      <c r="V16" s="16"/>
      <c r="W16" s="16"/>
      <c r="X16" s="16"/>
      <c r="Y16" s="15"/>
      <c r="Z16" s="15"/>
      <c r="AA16" s="16"/>
      <c r="AB16" s="16"/>
      <c r="AC16" s="16"/>
      <c r="AD16" s="16"/>
    </row>
    <row r="17" spans="1:30" x14ac:dyDescent="0.25">
      <c r="A17" s="4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1"/>
      <c r="S17" s="21"/>
      <c r="T17" s="16"/>
      <c r="U17" s="16"/>
      <c r="V17" s="16"/>
      <c r="W17" s="16"/>
      <c r="X17" s="16"/>
      <c r="Y17" s="15"/>
      <c r="Z17" s="15"/>
      <c r="AA17" s="16"/>
      <c r="AB17" s="16"/>
      <c r="AC17" s="16"/>
      <c r="AD17" s="16"/>
    </row>
    <row r="18" spans="1:30" s="115" customFormat="1" ht="36" customHeight="1" x14ac:dyDescent="0.25">
      <c r="A18" s="284" t="s">
        <v>199</v>
      </c>
      <c r="B18" s="284"/>
      <c r="C18" s="284"/>
      <c r="D18" s="285"/>
      <c r="E18" s="285"/>
      <c r="G18" s="286" t="s">
        <v>197</v>
      </c>
      <c r="H18" s="286"/>
      <c r="I18" s="113"/>
      <c r="J18" s="113"/>
      <c r="K18" s="113"/>
      <c r="L18" s="113"/>
      <c r="M18" s="113"/>
      <c r="N18" s="113"/>
      <c r="O18" s="113"/>
      <c r="P18" s="113"/>
      <c r="Q18" s="113"/>
      <c r="R18" s="114"/>
      <c r="W18" s="113"/>
      <c r="X18" s="113"/>
      <c r="Y18" s="116"/>
      <c r="Z18" s="116"/>
      <c r="AA18" s="113"/>
      <c r="AB18" s="113"/>
      <c r="AC18" s="113"/>
      <c r="AD18" s="113"/>
    </row>
    <row r="19" spans="1:30" x14ac:dyDescent="0.25">
      <c r="D19" s="287" t="s">
        <v>34</v>
      </c>
      <c r="E19" s="287"/>
      <c r="F19" s="16"/>
      <c r="G19" s="288" t="s">
        <v>35</v>
      </c>
      <c r="H19" s="288"/>
      <c r="I19" s="16"/>
      <c r="J19" s="16"/>
      <c r="K19" s="16"/>
      <c r="L19" s="16"/>
      <c r="M19" s="16"/>
      <c r="N19" s="16"/>
      <c r="O19" s="16"/>
      <c r="P19" s="16"/>
      <c r="Q19" s="16"/>
      <c r="R19" s="21"/>
      <c r="S19" s="13"/>
      <c r="W19" s="16"/>
      <c r="X19" s="16"/>
      <c r="Y19" s="15"/>
      <c r="Z19" s="15"/>
      <c r="AA19" s="16"/>
      <c r="AB19" s="16"/>
      <c r="AC19" s="16"/>
      <c r="AD19" s="16"/>
    </row>
    <row r="20" spans="1:30" x14ac:dyDescent="0.25">
      <c r="A20" s="45"/>
    </row>
    <row r="21" spans="1:30" x14ac:dyDescent="0.25">
      <c r="A21" s="266" t="s">
        <v>245</v>
      </c>
      <c r="B21" s="266"/>
      <c r="C21" s="266"/>
      <c r="D21" s="266"/>
      <c r="E21" s="266"/>
      <c r="F21" s="266"/>
    </row>
    <row r="22" spans="1:30" x14ac:dyDescent="0.25">
      <c r="A22" s="89"/>
      <c r="B22" s="89"/>
      <c r="C22" s="89"/>
      <c r="D22" s="90"/>
      <c r="E22" s="90"/>
      <c r="F22" s="90"/>
    </row>
    <row r="23" spans="1:30" x14ac:dyDescent="0.25">
      <c r="A23" s="283" t="s">
        <v>198</v>
      </c>
      <c r="B23" s="283"/>
      <c r="C23" s="283"/>
      <c r="D23" s="283"/>
      <c r="E23" s="283"/>
      <c r="F23" s="90"/>
    </row>
    <row r="24" spans="1:30" x14ac:dyDescent="0.25">
      <c r="A24" s="45"/>
    </row>
  </sheetData>
  <mergeCells count="36">
    <mergeCell ref="A23:E23"/>
    <mergeCell ref="A18:C18"/>
    <mergeCell ref="D18:E18"/>
    <mergeCell ref="G18:H18"/>
    <mergeCell ref="D19:E19"/>
    <mergeCell ref="G19:H19"/>
    <mergeCell ref="A1:AD1"/>
    <mergeCell ref="A3:A6"/>
    <mergeCell ref="B3:B6"/>
    <mergeCell ref="C3:C6"/>
    <mergeCell ref="D3:D6"/>
    <mergeCell ref="E3:X3"/>
    <mergeCell ref="Y3:AC3"/>
    <mergeCell ref="AD3:AD6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rintOptions horizontalCentered="1"/>
  <pageMargins left="0.19685039370078741" right="0.19685039370078741" top="0.94488188976377963" bottom="0.15748031496062992" header="0.31496062992125984" footer="0.51181102362204722"/>
  <pageSetup paperSize="9" scale="40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D13B"/>
    <pageSetUpPr fitToPage="1"/>
  </sheetPr>
  <dimension ref="A1:AD34"/>
  <sheetViews>
    <sheetView view="pageBreakPreview" zoomScale="70" zoomScaleNormal="70" zoomScaleSheetLayoutView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Q15" sqref="Q15"/>
    </sheetView>
  </sheetViews>
  <sheetFormatPr defaultRowHeight="15" x14ac:dyDescent="0.25"/>
  <cols>
    <col min="1" max="1" width="14" style="1" customWidth="1"/>
    <col min="2" max="2" width="24" style="13" customWidth="1"/>
    <col min="3" max="3" width="16.7109375" style="13" customWidth="1"/>
    <col min="4" max="4" width="9.5703125" style="20" customWidth="1"/>
    <col min="5" max="5" width="10.85546875" style="14" customWidth="1"/>
    <col min="6" max="6" width="13.7109375" style="13" customWidth="1"/>
    <col min="7" max="7" width="14.28515625" style="13" customWidth="1"/>
    <col min="8" max="8" width="16.42578125" style="13" customWidth="1"/>
    <col min="9" max="10" width="12.28515625" style="13" customWidth="1"/>
    <col min="11" max="11" width="13.85546875" style="13" customWidth="1"/>
    <col min="12" max="12" width="12.28515625" style="13" customWidth="1"/>
    <col min="13" max="14" width="7.42578125" style="13" customWidth="1"/>
    <col min="15" max="15" width="12.7109375" style="13" customWidth="1"/>
    <col min="16" max="16" width="16.28515625" style="13" customWidth="1"/>
    <col min="17" max="17" width="13.5703125" style="13" customWidth="1"/>
    <col min="18" max="19" width="13.5703125" style="22" customWidth="1"/>
    <col min="20" max="20" width="16.28515625" style="13" customWidth="1"/>
    <col min="21" max="21" width="16.42578125" style="13" customWidth="1"/>
    <col min="22" max="22" width="11.7109375" style="13" customWidth="1"/>
    <col min="23" max="24" width="6.85546875" style="13" customWidth="1"/>
    <col min="25" max="25" width="13.5703125" style="17" customWidth="1"/>
    <col min="26" max="26" width="12" style="17" customWidth="1"/>
    <col min="27" max="27" width="15" style="13" customWidth="1"/>
    <col min="28" max="29" width="11.7109375" style="13" customWidth="1"/>
    <col min="30" max="30" width="13.140625" style="13" customWidth="1"/>
    <col min="31" max="1020" width="8.85546875" style="13" customWidth="1"/>
    <col min="1021" max="16384" width="9.140625" style="13"/>
  </cols>
  <sheetData>
    <row r="1" spans="1:30" s="50" customFormat="1" ht="32.1" customHeight="1" x14ac:dyDescent="0.25">
      <c r="A1" s="280" t="s">
        <v>162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</row>
    <row r="2" spans="1:30" ht="20.2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ht="29.25" customHeight="1" x14ac:dyDescent="0.25">
      <c r="A3" s="281" t="s">
        <v>242</v>
      </c>
      <c r="B3" s="281" t="s">
        <v>0</v>
      </c>
      <c r="C3" s="281" t="s">
        <v>1</v>
      </c>
      <c r="D3" s="281" t="s">
        <v>2</v>
      </c>
      <c r="E3" s="281" t="s">
        <v>3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302" t="s">
        <v>118</v>
      </c>
      <c r="Z3" s="302"/>
      <c r="AA3" s="302"/>
      <c r="AB3" s="302"/>
      <c r="AC3" s="302"/>
      <c r="AD3" s="281" t="s">
        <v>111</v>
      </c>
    </row>
    <row r="4" spans="1:30" ht="17.649999999999999" customHeight="1" x14ac:dyDescent="0.25">
      <c r="A4" s="281"/>
      <c r="B4" s="281"/>
      <c r="C4" s="281"/>
      <c r="D4" s="281"/>
      <c r="E4" s="282" t="s">
        <v>5</v>
      </c>
      <c r="F4" s="282"/>
      <c r="G4" s="282"/>
      <c r="H4" s="282"/>
      <c r="I4" s="282"/>
      <c r="J4" s="282"/>
      <c r="K4" s="282"/>
      <c r="L4" s="282"/>
      <c r="M4" s="282"/>
      <c r="N4" s="282"/>
      <c r="O4" s="303" t="s">
        <v>110</v>
      </c>
      <c r="P4" s="303"/>
      <c r="Q4" s="303"/>
      <c r="R4" s="303"/>
      <c r="S4" s="303"/>
      <c r="T4" s="303"/>
      <c r="U4" s="303"/>
      <c r="V4" s="303"/>
      <c r="W4" s="303"/>
      <c r="X4" s="303"/>
      <c r="Y4" s="279" t="s">
        <v>6</v>
      </c>
      <c r="Z4" s="279" t="s">
        <v>7</v>
      </c>
      <c r="AA4" s="279" t="s">
        <v>8</v>
      </c>
      <c r="AB4" s="279" t="s">
        <v>9</v>
      </c>
      <c r="AC4" s="279"/>
      <c r="AD4" s="281"/>
    </row>
    <row r="5" spans="1:30" ht="108" customHeight="1" x14ac:dyDescent="0.25">
      <c r="A5" s="281"/>
      <c r="B5" s="281"/>
      <c r="C5" s="281"/>
      <c r="D5" s="281"/>
      <c r="E5" s="279" t="s">
        <v>10</v>
      </c>
      <c r="F5" s="279" t="s">
        <v>11</v>
      </c>
      <c r="G5" s="279" t="s">
        <v>12</v>
      </c>
      <c r="H5" s="279" t="s">
        <v>13</v>
      </c>
      <c r="I5" s="279" t="s">
        <v>14</v>
      </c>
      <c r="J5" s="279"/>
      <c r="K5" s="279" t="s">
        <v>15</v>
      </c>
      <c r="L5" s="279" t="s">
        <v>16</v>
      </c>
      <c r="M5" s="279" t="s">
        <v>17</v>
      </c>
      <c r="N5" s="279"/>
      <c r="O5" s="279" t="s">
        <v>18</v>
      </c>
      <c r="P5" s="279" t="s">
        <v>19</v>
      </c>
      <c r="Q5" s="279" t="s">
        <v>20</v>
      </c>
      <c r="R5" s="279" t="s">
        <v>21</v>
      </c>
      <c r="S5" s="279"/>
      <c r="T5" s="279" t="s">
        <v>36</v>
      </c>
      <c r="U5" s="279" t="s">
        <v>22</v>
      </c>
      <c r="V5" s="279" t="s">
        <v>23</v>
      </c>
      <c r="W5" s="279" t="s">
        <v>17</v>
      </c>
      <c r="X5" s="279"/>
      <c r="Y5" s="279"/>
      <c r="Z5" s="279"/>
      <c r="AA5" s="279"/>
      <c r="AB5" s="279"/>
      <c r="AC5" s="279"/>
      <c r="AD5" s="281"/>
    </row>
    <row r="6" spans="1:30" ht="91.5" customHeight="1" x14ac:dyDescent="0.25">
      <c r="A6" s="281"/>
      <c r="B6" s="281"/>
      <c r="C6" s="281"/>
      <c r="D6" s="281"/>
      <c r="E6" s="279"/>
      <c r="F6" s="279"/>
      <c r="G6" s="279"/>
      <c r="H6" s="279"/>
      <c r="I6" s="2" t="s">
        <v>24</v>
      </c>
      <c r="J6" s="3" t="s">
        <v>25</v>
      </c>
      <c r="K6" s="279"/>
      <c r="L6" s="279"/>
      <c r="M6" s="2" t="s">
        <v>26</v>
      </c>
      <c r="N6" s="3" t="s">
        <v>27</v>
      </c>
      <c r="O6" s="279"/>
      <c r="P6" s="279"/>
      <c r="Q6" s="279"/>
      <c r="R6" s="2" t="s">
        <v>28</v>
      </c>
      <c r="S6" s="3" t="s">
        <v>25</v>
      </c>
      <c r="T6" s="279"/>
      <c r="U6" s="279"/>
      <c r="V6" s="279"/>
      <c r="W6" s="2" t="s">
        <v>26</v>
      </c>
      <c r="X6" s="3" t="s">
        <v>27</v>
      </c>
      <c r="Y6" s="279"/>
      <c r="Z6" s="279"/>
      <c r="AA6" s="279"/>
      <c r="AB6" s="4" t="s">
        <v>24</v>
      </c>
      <c r="AC6" s="4" t="s">
        <v>25</v>
      </c>
      <c r="AD6" s="281"/>
    </row>
    <row r="7" spans="1:30" x14ac:dyDescent="0.25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  <c r="U7" s="51">
        <v>21</v>
      </c>
      <c r="V7" s="51">
        <v>22</v>
      </c>
      <c r="W7" s="51">
        <v>23</v>
      </c>
      <c r="X7" s="51">
        <v>24</v>
      </c>
      <c r="Y7" s="51">
        <v>25</v>
      </c>
      <c r="Z7" s="51">
        <v>26</v>
      </c>
      <c r="AA7" s="51">
        <v>27</v>
      </c>
      <c r="AB7" s="51">
        <v>28</v>
      </c>
      <c r="AC7" s="51">
        <v>29</v>
      </c>
      <c r="AD7" s="51">
        <v>30</v>
      </c>
    </row>
    <row r="8" spans="1:30" ht="75" hidden="1" x14ac:dyDescent="0.25">
      <c r="A8" s="31" t="s">
        <v>196</v>
      </c>
      <c r="B8" s="16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</row>
    <row r="9" spans="1:30" s="33" customFormat="1" ht="33.75" customHeight="1" x14ac:dyDescent="0.25">
      <c r="A9" s="315" t="s">
        <v>243</v>
      </c>
      <c r="B9" s="309" t="s">
        <v>53</v>
      </c>
      <c r="C9" s="29" t="s">
        <v>115</v>
      </c>
      <c r="D9" s="30">
        <v>1</v>
      </c>
      <c r="E9" s="88" t="s">
        <v>57</v>
      </c>
      <c r="F9" s="32">
        <v>784</v>
      </c>
      <c r="G9" s="32">
        <v>784</v>
      </c>
      <c r="H9" s="198">
        <f>(G9-F9)/F9*100</f>
        <v>0</v>
      </c>
      <c r="I9" s="32">
        <v>0</v>
      </c>
      <c r="J9" s="32">
        <v>0</v>
      </c>
      <c r="K9" s="32">
        <v>784</v>
      </c>
      <c r="L9" s="199">
        <f>K9/G9*100</f>
        <v>100</v>
      </c>
      <c r="M9" s="32">
        <v>0</v>
      </c>
      <c r="N9" s="32">
        <v>0</v>
      </c>
      <c r="O9" s="304">
        <v>11761770.41</v>
      </c>
      <c r="P9" s="304">
        <v>11594170.41</v>
      </c>
      <c r="Q9" s="297">
        <f>(P9-O9)/O9*100</f>
        <v>-1.424955547997302</v>
      </c>
      <c r="R9" s="295">
        <v>0</v>
      </c>
      <c r="S9" s="295">
        <v>0</v>
      </c>
      <c r="T9" s="291">
        <v>11491598.02</v>
      </c>
      <c r="U9" s="291">
        <v>11491598.02</v>
      </c>
      <c r="V9" s="304">
        <f>U9/P9*100</f>
        <v>99.115310657228818</v>
      </c>
      <c r="W9" s="295">
        <v>0</v>
      </c>
      <c r="X9" s="295">
        <v>0</v>
      </c>
      <c r="Y9" s="293">
        <f>O9/(F9+F10)</f>
        <v>4224.7738541666668</v>
      </c>
      <c r="Z9" s="293">
        <f>P9/(G9+G10)</f>
        <v>4164.5727047413793</v>
      </c>
      <c r="AA9" s="300">
        <f>(Z9-Y9)/Y9*100</f>
        <v>-1.4249555479973037</v>
      </c>
      <c r="AB9" s="295">
        <v>0</v>
      </c>
      <c r="AC9" s="295">
        <v>0</v>
      </c>
      <c r="AD9" s="297">
        <f>T9-U9</f>
        <v>0</v>
      </c>
    </row>
    <row r="10" spans="1:30" s="33" customFormat="1" ht="33.75" customHeight="1" x14ac:dyDescent="0.25">
      <c r="A10" s="316"/>
      <c r="B10" s="310"/>
      <c r="C10" s="29" t="s">
        <v>115</v>
      </c>
      <c r="D10" s="30">
        <v>1</v>
      </c>
      <c r="E10" s="88" t="s">
        <v>51</v>
      </c>
      <c r="F10" s="32">
        <v>2000</v>
      </c>
      <c r="G10" s="32">
        <v>2000</v>
      </c>
      <c r="H10" s="198">
        <f t="shared" ref="H10:H14" si="0">(G10-F10)/F10*100</f>
        <v>0</v>
      </c>
      <c r="I10" s="32">
        <v>0</v>
      </c>
      <c r="J10" s="32">
        <v>0</v>
      </c>
      <c r="K10" s="164">
        <v>1510</v>
      </c>
      <c r="L10" s="199">
        <f t="shared" ref="L10:L14" si="1">K10/G10*100</f>
        <v>75.5</v>
      </c>
      <c r="M10" s="32">
        <v>0</v>
      </c>
      <c r="N10" s="32">
        <v>1</v>
      </c>
      <c r="O10" s="305"/>
      <c r="P10" s="305"/>
      <c r="Q10" s="298"/>
      <c r="R10" s="296"/>
      <c r="S10" s="296"/>
      <c r="T10" s="306"/>
      <c r="U10" s="306"/>
      <c r="V10" s="305"/>
      <c r="W10" s="296"/>
      <c r="X10" s="296"/>
      <c r="Y10" s="299"/>
      <c r="Z10" s="299"/>
      <c r="AA10" s="301"/>
      <c r="AB10" s="296"/>
      <c r="AC10" s="296"/>
      <c r="AD10" s="298"/>
    </row>
    <row r="11" spans="1:30" s="33" customFormat="1" ht="58.5" customHeight="1" x14ac:dyDescent="0.25">
      <c r="A11" s="93" t="s">
        <v>243</v>
      </c>
      <c r="B11" s="110" t="s">
        <v>135</v>
      </c>
      <c r="C11" s="111" t="s">
        <v>115</v>
      </c>
      <c r="D11" s="112">
        <v>1</v>
      </c>
      <c r="E11" s="31" t="s">
        <v>57</v>
      </c>
      <c r="F11" s="277">
        <v>299721</v>
      </c>
      <c r="G11" s="277">
        <v>299721</v>
      </c>
      <c r="H11" s="198">
        <f t="shared" si="0"/>
        <v>0</v>
      </c>
      <c r="I11" s="164">
        <v>0</v>
      </c>
      <c r="J11" s="164">
        <v>0</v>
      </c>
      <c r="K11" s="164">
        <v>299721</v>
      </c>
      <c r="L11" s="199">
        <f t="shared" si="1"/>
        <v>100</v>
      </c>
      <c r="M11" s="164">
        <v>0</v>
      </c>
      <c r="N11" s="164">
        <v>0</v>
      </c>
      <c r="O11" s="200">
        <v>29068862.649999999</v>
      </c>
      <c r="P11" s="200">
        <v>29307938.649999999</v>
      </c>
      <c r="Q11" s="179">
        <f>(P11-O11)/O11*100</f>
        <v>0.82244703853248291</v>
      </c>
      <c r="R11" s="164">
        <v>0</v>
      </c>
      <c r="S11" s="164">
        <v>0</v>
      </c>
      <c r="T11" s="200">
        <v>27767148.57</v>
      </c>
      <c r="U11" s="200">
        <v>27767148.57</v>
      </c>
      <c r="V11" s="200">
        <f>U11/P11*100</f>
        <v>94.742755202266679</v>
      </c>
      <c r="W11" s="164">
        <v>0</v>
      </c>
      <c r="X11" s="164">
        <v>0</v>
      </c>
      <c r="Y11" s="201">
        <f>O11/F11</f>
        <v>96.986406191091049</v>
      </c>
      <c r="Z11" s="201">
        <f>P11/G11</f>
        <v>97.784068016588762</v>
      </c>
      <c r="AA11" s="179">
        <f t="shared" ref="AA11" si="2">(Z11-Y11)/Y11*100</f>
        <v>0.82244703853248247</v>
      </c>
      <c r="AB11" s="164">
        <v>0</v>
      </c>
      <c r="AC11" s="164">
        <v>0</v>
      </c>
      <c r="AD11" s="179">
        <f>T11-U11</f>
        <v>0</v>
      </c>
    </row>
    <row r="12" spans="1:30" s="33" customFormat="1" ht="58.5" customHeight="1" x14ac:dyDescent="0.25">
      <c r="A12" s="315" t="s">
        <v>243</v>
      </c>
      <c r="B12" s="311" t="s">
        <v>58</v>
      </c>
      <c r="C12" s="313" t="s">
        <v>115</v>
      </c>
      <c r="D12" s="307">
        <v>1</v>
      </c>
      <c r="E12" s="31" t="s">
        <v>112</v>
      </c>
      <c r="F12" s="277">
        <v>11</v>
      </c>
      <c r="G12" s="277">
        <v>11</v>
      </c>
      <c r="H12" s="198">
        <f t="shared" si="0"/>
        <v>0</v>
      </c>
      <c r="I12" s="164">
        <v>0</v>
      </c>
      <c r="J12" s="164">
        <v>0</v>
      </c>
      <c r="K12" s="164">
        <v>11</v>
      </c>
      <c r="L12" s="199">
        <f t="shared" si="1"/>
        <v>100</v>
      </c>
      <c r="M12" s="164">
        <v>0</v>
      </c>
      <c r="N12" s="164">
        <v>0</v>
      </c>
      <c r="O12" s="291">
        <v>4250000</v>
      </c>
      <c r="P12" s="291">
        <v>6210924</v>
      </c>
      <c r="Q12" s="293">
        <f>(P12-O12)/O12*100</f>
        <v>46.139388235294113</v>
      </c>
      <c r="R12" s="289">
        <v>1</v>
      </c>
      <c r="S12" s="289">
        <v>0</v>
      </c>
      <c r="T12" s="291">
        <v>6210924</v>
      </c>
      <c r="U12" s="291">
        <v>6210924</v>
      </c>
      <c r="V12" s="291">
        <f>U12/P12*100</f>
        <v>100</v>
      </c>
      <c r="W12" s="289">
        <v>0</v>
      </c>
      <c r="X12" s="289">
        <v>0</v>
      </c>
      <c r="Y12" s="293">
        <f>O12/(F12+F13+F14)</f>
        <v>3856.624319419238</v>
      </c>
      <c r="Z12" s="293">
        <f>P12/(G12+G13+G14)</f>
        <v>5636.0471869328494</v>
      </c>
      <c r="AA12" s="293">
        <f>(Z12-Y12)/Y12*100</f>
        <v>46.139388235294106</v>
      </c>
      <c r="AB12" s="289">
        <v>1</v>
      </c>
      <c r="AC12" s="289">
        <v>0</v>
      </c>
      <c r="AD12" s="293">
        <f>T12-U12</f>
        <v>0</v>
      </c>
    </row>
    <row r="13" spans="1:30" s="33" customFormat="1" ht="58.5" customHeight="1" x14ac:dyDescent="0.25">
      <c r="A13" s="317"/>
      <c r="B13" s="312"/>
      <c r="C13" s="314"/>
      <c r="D13" s="308"/>
      <c r="E13" s="31" t="s">
        <v>112</v>
      </c>
      <c r="F13" s="277">
        <v>65</v>
      </c>
      <c r="G13" s="277">
        <v>65</v>
      </c>
      <c r="H13" s="198">
        <f t="shared" si="0"/>
        <v>0</v>
      </c>
      <c r="I13" s="164">
        <v>0</v>
      </c>
      <c r="J13" s="164">
        <v>0</v>
      </c>
      <c r="K13" s="164">
        <v>65</v>
      </c>
      <c r="L13" s="199">
        <f t="shared" si="1"/>
        <v>100</v>
      </c>
      <c r="M13" s="164">
        <v>0</v>
      </c>
      <c r="N13" s="164">
        <v>0</v>
      </c>
      <c r="O13" s="292"/>
      <c r="P13" s="292"/>
      <c r="Q13" s="294"/>
      <c r="R13" s="290"/>
      <c r="S13" s="290"/>
      <c r="T13" s="292"/>
      <c r="U13" s="292"/>
      <c r="V13" s="292"/>
      <c r="W13" s="290"/>
      <c r="X13" s="290"/>
      <c r="Y13" s="294"/>
      <c r="Z13" s="294"/>
      <c r="AA13" s="294"/>
      <c r="AB13" s="290"/>
      <c r="AC13" s="290"/>
      <c r="AD13" s="294"/>
    </row>
    <row r="14" spans="1:30" s="33" customFormat="1" ht="58.5" customHeight="1" x14ac:dyDescent="0.25">
      <c r="A14" s="317"/>
      <c r="B14" s="312"/>
      <c r="C14" s="314"/>
      <c r="D14" s="308"/>
      <c r="E14" s="31" t="s">
        <v>113</v>
      </c>
      <c r="F14" s="164">
        <v>1026</v>
      </c>
      <c r="G14" s="164">
        <v>1026</v>
      </c>
      <c r="H14" s="198">
        <f t="shared" si="0"/>
        <v>0</v>
      </c>
      <c r="I14" s="164">
        <v>0</v>
      </c>
      <c r="J14" s="164">
        <v>0</v>
      </c>
      <c r="K14" s="164">
        <v>1026</v>
      </c>
      <c r="L14" s="199">
        <f t="shared" si="1"/>
        <v>100</v>
      </c>
      <c r="M14" s="164">
        <v>0</v>
      </c>
      <c r="N14" s="164">
        <v>0</v>
      </c>
      <c r="O14" s="292"/>
      <c r="P14" s="292"/>
      <c r="Q14" s="294"/>
      <c r="R14" s="290"/>
      <c r="S14" s="290"/>
      <c r="T14" s="292"/>
      <c r="U14" s="292"/>
      <c r="V14" s="292"/>
      <c r="W14" s="290"/>
      <c r="X14" s="290"/>
      <c r="Y14" s="294"/>
      <c r="Z14" s="294"/>
      <c r="AA14" s="294"/>
      <c r="AB14" s="290"/>
      <c r="AC14" s="290"/>
      <c r="AD14" s="294"/>
    </row>
    <row r="15" spans="1:30" s="91" customFormat="1" x14ac:dyDescent="0.25">
      <c r="A15" s="23"/>
      <c r="B15" s="24" t="s">
        <v>32</v>
      </c>
      <c r="C15" s="25"/>
      <c r="D15" s="26"/>
      <c r="E15" s="27"/>
      <c r="F15" s="27"/>
      <c r="G15" s="27"/>
      <c r="H15" s="37"/>
      <c r="I15" s="27"/>
      <c r="J15" s="27"/>
      <c r="K15" s="41"/>
      <c r="L15" s="37"/>
      <c r="M15" s="27"/>
      <c r="N15" s="27"/>
      <c r="O15" s="96">
        <f>SUM(O9:O14)</f>
        <v>45080633.060000002</v>
      </c>
      <c r="P15" s="100">
        <f>SUM(P9:P14)</f>
        <v>47113033.060000002</v>
      </c>
      <c r="Q15" s="96">
        <f t="shared" ref="Q15:Q16" si="3">(P15-O15)/O15*100</f>
        <v>4.5083661475981938</v>
      </c>
      <c r="R15" s="27"/>
      <c r="S15" s="27"/>
      <c r="T15" s="96">
        <f>SUM(T9:T14)</f>
        <v>45469670.590000004</v>
      </c>
      <c r="U15" s="96">
        <f>SUM(U9:U14)</f>
        <v>45469670.590000004</v>
      </c>
      <c r="V15" s="97">
        <f>U15/P15*100</f>
        <v>96.511872908061079</v>
      </c>
      <c r="W15" s="27"/>
      <c r="X15" s="27"/>
      <c r="Y15" s="96"/>
      <c r="Z15" s="96"/>
      <c r="AA15" s="98"/>
      <c r="AB15" s="27"/>
      <c r="AC15" s="27"/>
      <c r="AD15" s="96">
        <f>SUM(AD9:AD14)</f>
        <v>0</v>
      </c>
    </row>
    <row r="16" spans="1:30" s="91" customFormat="1" x14ac:dyDescent="0.25">
      <c r="A16" s="23"/>
      <c r="B16" s="24" t="s">
        <v>33</v>
      </c>
      <c r="C16" s="27"/>
      <c r="D16" s="27"/>
      <c r="E16" s="27"/>
      <c r="F16" s="39"/>
      <c r="G16" s="39"/>
      <c r="H16" s="39"/>
      <c r="I16" s="39"/>
      <c r="J16" s="39"/>
      <c r="K16" s="39"/>
      <c r="L16" s="39"/>
      <c r="M16" s="39"/>
      <c r="N16" s="39"/>
      <c r="O16" s="97">
        <f>O15</f>
        <v>45080633.060000002</v>
      </c>
      <c r="P16" s="185">
        <f>P15</f>
        <v>47113033.060000002</v>
      </c>
      <c r="Q16" s="96">
        <f t="shared" si="3"/>
        <v>4.5083661475981938</v>
      </c>
      <c r="R16" s="41"/>
      <c r="S16" s="41"/>
      <c r="T16" s="97">
        <f>T15</f>
        <v>45469670.590000004</v>
      </c>
      <c r="U16" s="97">
        <f>U15</f>
        <v>45469670.590000004</v>
      </c>
      <c r="V16" s="97">
        <f>U16/P16*100</f>
        <v>96.511872908061079</v>
      </c>
      <c r="W16" s="41"/>
      <c r="X16" s="41"/>
      <c r="Y16" s="97"/>
      <c r="Z16" s="97"/>
      <c r="AA16" s="98"/>
      <c r="AB16" s="41"/>
      <c r="AC16" s="41"/>
      <c r="AD16" s="97">
        <f t="shared" ref="AD16" si="4">AD15</f>
        <v>0</v>
      </c>
    </row>
    <row r="17" spans="1:30" x14ac:dyDescent="0.25">
      <c r="A17" s="4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64"/>
      <c r="Q17" s="16"/>
      <c r="R17" s="21"/>
      <c r="S17" s="21"/>
      <c r="T17" s="16"/>
      <c r="U17" s="16"/>
      <c r="V17" s="16"/>
      <c r="W17" s="16"/>
      <c r="X17" s="16"/>
      <c r="Y17" s="15"/>
      <c r="Z17" s="15"/>
      <c r="AA17" s="16"/>
      <c r="AB17" s="16"/>
      <c r="AC17" s="16"/>
      <c r="AD17" s="16"/>
    </row>
    <row r="18" spans="1:30" x14ac:dyDescent="0.25">
      <c r="A18" s="4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21"/>
      <c r="S18" s="21"/>
      <c r="T18" s="16"/>
      <c r="U18" s="16"/>
      <c r="V18" s="16"/>
      <c r="W18" s="16"/>
      <c r="X18" s="16"/>
      <c r="Y18" s="15"/>
      <c r="Z18" s="15"/>
      <c r="AA18" s="16"/>
      <c r="AB18" s="16"/>
      <c r="AC18" s="16"/>
      <c r="AD18" s="16"/>
    </row>
    <row r="19" spans="1:30" x14ac:dyDescent="0.25">
      <c r="A19" s="4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1"/>
      <c r="S19" s="21"/>
      <c r="T19" s="16"/>
      <c r="U19" s="16"/>
      <c r="V19" s="16"/>
      <c r="W19" s="16"/>
      <c r="X19" s="16"/>
      <c r="Y19" s="15"/>
      <c r="Z19" s="15"/>
      <c r="AA19" s="16"/>
      <c r="AB19" s="16"/>
      <c r="AC19" s="16"/>
      <c r="AD19" s="16"/>
    </row>
    <row r="20" spans="1:30" s="115" customFormat="1" ht="36" customHeight="1" x14ac:dyDescent="0.25">
      <c r="A20" s="284" t="s">
        <v>199</v>
      </c>
      <c r="B20" s="284"/>
      <c r="C20" s="284"/>
      <c r="D20" s="285"/>
      <c r="E20" s="285"/>
      <c r="G20" s="286" t="s">
        <v>197</v>
      </c>
      <c r="H20" s="286"/>
      <c r="I20" s="113"/>
      <c r="J20" s="113"/>
      <c r="K20" s="113"/>
      <c r="L20" s="113"/>
      <c r="M20" s="113"/>
      <c r="N20" s="113"/>
      <c r="O20" s="113"/>
      <c r="P20" s="113"/>
      <c r="Q20" s="113"/>
      <c r="R20" s="114"/>
      <c r="W20" s="113"/>
      <c r="X20" s="113"/>
      <c r="Y20" s="116"/>
      <c r="Z20" s="116"/>
      <c r="AA20" s="113"/>
      <c r="AB20" s="113"/>
      <c r="AC20" s="113"/>
      <c r="AD20" s="113"/>
    </row>
    <row r="21" spans="1:30" x14ac:dyDescent="0.25">
      <c r="D21" s="287" t="s">
        <v>34</v>
      </c>
      <c r="E21" s="287"/>
      <c r="F21" s="16"/>
      <c r="G21" s="288" t="s">
        <v>35</v>
      </c>
      <c r="H21" s="288"/>
      <c r="I21" s="16"/>
      <c r="J21" s="16"/>
      <c r="K21" s="16"/>
      <c r="L21" s="16"/>
      <c r="M21" s="16"/>
      <c r="N21" s="16"/>
      <c r="O21" s="16"/>
      <c r="P21" s="16"/>
      <c r="Q21" s="16"/>
      <c r="R21" s="21"/>
      <c r="S21" s="13"/>
      <c r="W21" s="16"/>
      <c r="X21" s="16"/>
      <c r="Y21" s="15"/>
      <c r="Z21" s="15"/>
      <c r="AA21" s="16"/>
      <c r="AB21" s="16"/>
      <c r="AC21" s="16"/>
      <c r="AD21" s="16"/>
    </row>
    <row r="22" spans="1:30" x14ac:dyDescent="0.25">
      <c r="A22" s="45"/>
    </row>
    <row r="23" spans="1:30" x14ac:dyDescent="0.25">
      <c r="A23" s="283" t="s">
        <v>245</v>
      </c>
      <c r="B23" s="283"/>
      <c r="C23" s="283"/>
      <c r="D23" s="283"/>
      <c r="E23" s="283"/>
      <c r="F23" s="283"/>
    </row>
    <row r="24" spans="1:30" x14ac:dyDescent="0.25">
      <c r="A24" s="89"/>
      <c r="B24" s="89"/>
      <c r="C24" s="89"/>
      <c r="D24" s="90"/>
      <c r="E24" s="90"/>
      <c r="F24" s="90"/>
    </row>
    <row r="25" spans="1:30" x14ac:dyDescent="0.25">
      <c r="A25" s="283" t="s">
        <v>198</v>
      </c>
      <c r="B25" s="283"/>
      <c r="C25" s="283"/>
      <c r="D25" s="283"/>
      <c r="E25" s="283"/>
      <c r="F25" s="90"/>
    </row>
    <row r="32" spans="1:30" x14ac:dyDescent="0.25">
      <c r="B32" s="197"/>
    </row>
    <row r="33" spans="2:2" x14ac:dyDescent="0.25">
      <c r="B33" s="197"/>
    </row>
    <row r="34" spans="2:2" x14ac:dyDescent="0.25">
      <c r="B34" s="197"/>
    </row>
  </sheetData>
  <mergeCells count="75">
    <mergeCell ref="T5:T6"/>
    <mergeCell ref="U5:U6"/>
    <mergeCell ref="A25:E25"/>
    <mergeCell ref="Z4:Z6"/>
    <mergeCell ref="AA4:AA6"/>
    <mergeCell ref="P5:P6"/>
    <mergeCell ref="E5:E6"/>
    <mergeCell ref="F5:F6"/>
    <mergeCell ref="O9:O10"/>
    <mergeCell ref="V5:V6"/>
    <mergeCell ref="K5:K6"/>
    <mergeCell ref="D20:E20"/>
    <mergeCell ref="M5:N5"/>
    <mergeCell ref="O5:O6"/>
    <mergeCell ref="R5:S5"/>
    <mergeCell ref="Q9:Q10"/>
    <mergeCell ref="D21:E21"/>
    <mergeCell ref="G21:H21"/>
    <mergeCell ref="A23:F23"/>
    <mergeCell ref="G5:G6"/>
    <mergeCell ref="H5:H6"/>
    <mergeCell ref="B9:B10"/>
    <mergeCell ref="G20:H20"/>
    <mergeCell ref="A20:C20"/>
    <mergeCell ref="B12:B14"/>
    <mergeCell ref="C12:C14"/>
    <mergeCell ref="A9:A10"/>
    <mergeCell ref="A12:A14"/>
    <mergeCell ref="P9:P10"/>
    <mergeCell ref="T9:T10"/>
    <mergeCell ref="U9:U10"/>
    <mergeCell ref="V9:V10"/>
    <mergeCell ref="D12:D14"/>
    <mergeCell ref="U12:U14"/>
    <mergeCell ref="V12:V14"/>
    <mergeCell ref="R9:R10"/>
    <mergeCell ref="S9:S10"/>
    <mergeCell ref="A1:AD1"/>
    <mergeCell ref="A3:A6"/>
    <mergeCell ref="B3:B6"/>
    <mergeCell ref="C3:C6"/>
    <mergeCell ref="D3:D6"/>
    <mergeCell ref="E3:X3"/>
    <mergeCell ref="Y3:AC3"/>
    <mergeCell ref="AD3:AD6"/>
    <mergeCell ref="E4:N4"/>
    <mergeCell ref="O4:X4"/>
    <mergeCell ref="Y4:Y6"/>
    <mergeCell ref="W5:X5"/>
    <mergeCell ref="Q5:Q6"/>
    <mergeCell ref="L5:L6"/>
    <mergeCell ref="AB4:AC5"/>
    <mergeCell ref="I5:J5"/>
    <mergeCell ref="AD12:AD14"/>
    <mergeCell ref="Y12:Y14"/>
    <mergeCell ref="Z12:Z14"/>
    <mergeCell ref="AA12:AA14"/>
    <mergeCell ref="AB12:AB14"/>
    <mergeCell ref="AC12:AC14"/>
    <mergeCell ref="AB9:AB10"/>
    <mergeCell ref="AC9:AC10"/>
    <mergeCell ref="AD9:AD10"/>
    <mergeCell ref="W9:W10"/>
    <mergeCell ref="X9:X10"/>
    <mergeCell ref="Y9:Y10"/>
    <mergeCell ref="Z9:Z10"/>
    <mergeCell ref="AA9:AA10"/>
    <mergeCell ref="W12:W14"/>
    <mergeCell ref="X12:X14"/>
    <mergeCell ref="O12:O14"/>
    <mergeCell ref="P12:P14"/>
    <mergeCell ref="Q12:Q14"/>
    <mergeCell ref="R12:R14"/>
    <mergeCell ref="S12:S14"/>
    <mergeCell ref="T12:T14"/>
  </mergeCells>
  <printOptions horizontalCentered="1"/>
  <pageMargins left="0.196527777777778" right="0.196527777777778" top="0.94513888888888897" bottom="0.15763888888888899" header="0.31527777777777799" footer="0.51180555555555496"/>
  <pageSetup paperSize="9" scale="37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view="pageBreakPreview" zoomScale="60" zoomScaleNormal="90" workbookViewId="0">
      <selection activeCell="O11" sqref="O11"/>
    </sheetView>
  </sheetViews>
  <sheetFormatPr defaultRowHeight="15" x14ac:dyDescent="0.25"/>
  <cols>
    <col min="1" max="1" width="14" style="1" customWidth="1"/>
    <col min="2" max="2" width="22.140625" style="13" customWidth="1"/>
    <col min="3" max="3" width="16.7109375" style="154" customWidth="1"/>
    <col min="4" max="4" width="9.5703125" style="159" customWidth="1"/>
    <col min="5" max="5" width="13.42578125" style="14" customWidth="1"/>
    <col min="6" max="6" width="13.7109375" style="154" customWidth="1"/>
    <col min="7" max="7" width="12.42578125" style="154" customWidth="1"/>
    <col min="8" max="8" width="15.42578125" style="154" customWidth="1"/>
    <col min="9" max="10" width="11.42578125" style="154" customWidth="1"/>
    <col min="11" max="11" width="12.42578125" style="154" customWidth="1"/>
    <col min="12" max="12" width="12.28515625" style="154" customWidth="1"/>
    <col min="13" max="14" width="7.42578125" style="154" customWidth="1"/>
    <col min="15" max="16" width="13.28515625" style="154" customWidth="1"/>
    <col min="17" max="17" width="14.5703125" style="154" customWidth="1"/>
    <col min="18" max="19" width="12" style="160" customWidth="1"/>
    <col min="20" max="21" width="12.7109375" style="154" customWidth="1"/>
    <col min="22" max="22" width="12" style="154" customWidth="1"/>
    <col min="23" max="24" width="6.85546875" style="154" customWidth="1"/>
    <col min="25" max="26" width="13.5703125" style="17" customWidth="1"/>
    <col min="27" max="27" width="15.28515625" style="154" customWidth="1"/>
    <col min="28" max="29" width="11.5703125" style="154" customWidth="1"/>
    <col min="30" max="30" width="13.5703125" style="154" customWidth="1"/>
    <col min="31" max="1020" width="8.85546875" style="154" customWidth="1"/>
    <col min="1021" max="16384" width="9.140625" style="154"/>
  </cols>
  <sheetData>
    <row r="1" spans="1:30" s="152" customFormat="1" ht="32.1" customHeight="1" x14ac:dyDescent="0.4">
      <c r="A1" s="327" t="s">
        <v>200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</row>
    <row r="2" spans="1:30" ht="20.25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</row>
    <row r="3" spans="1:30" s="13" customFormat="1" ht="29.25" customHeight="1" x14ac:dyDescent="0.25">
      <c r="A3" s="281" t="s">
        <v>242</v>
      </c>
      <c r="B3" s="281" t="s">
        <v>0</v>
      </c>
      <c r="C3" s="281" t="s">
        <v>1</v>
      </c>
      <c r="D3" s="281" t="s">
        <v>2</v>
      </c>
      <c r="E3" s="281" t="s">
        <v>3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302" t="s">
        <v>118</v>
      </c>
      <c r="Z3" s="302"/>
      <c r="AA3" s="302"/>
      <c r="AB3" s="302"/>
      <c r="AC3" s="302"/>
      <c r="AD3" s="281" t="s">
        <v>111</v>
      </c>
    </row>
    <row r="4" spans="1:30" s="13" customFormat="1" ht="17.649999999999999" customHeight="1" x14ac:dyDescent="0.25">
      <c r="A4" s="281"/>
      <c r="B4" s="281"/>
      <c r="C4" s="281"/>
      <c r="D4" s="281"/>
      <c r="E4" s="282" t="s">
        <v>5</v>
      </c>
      <c r="F4" s="282"/>
      <c r="G4" s="282"/>
      <c r="H4" s="282"/>
      <c r="I4" s="282"/>
      <c r="J4" s="282"/>
      <c r="K4" s="282"/>
      <c r="L4" s="282"/>
      <c r="M4" s="282"/>
      <c r="N4" s="282"/>
      <c r="O4" s="303" t="s">
        <v>110</v>
      </c>
      <c r="P4" s="303"/>
      <c r="Q4" s="303"/>
      <c r="R4" s="303"/>
      <c r="S4" s="303"/>
      <c r="T4" s="303"/>
      <c r="U4" s="303"/>
      <c r="V4" s="303"/>
      <c r="W4" s="303"/>
      <c r="X4" s="303"/>
      <c r="Y4" s="279" t="s">
        <v>6</v>
      </c>
      <c r="Z4" s="279" t="s">
        <v>7</v>
      </c>
      <c r="AA4" s="279" t="s">
        <v>8</v>
      </c>
      <c r="AB4" s="279" t="s">
        <v>9</v>
      </c>
      <c r="AC4" s="279"/>
      <c r="AD4" s="281"/>
    </row>
    <row r="5" spans="1:30" s="13" customFormat="1" ht="108" customHeight="1" x14ac:dyDescent="0.25">
      <c r="A5" s="281"/>
      <c r="B5" s="281"/>
      <c r="C5" s="281"/>
      <c r="D5" s="281"/>
      <c r="E5" s="279" t="s">
        <v>10</v>
      </c>
      <c r="F5" s="279" t="s">
        <v>11</v>
      </c>
      <c r="G5" s="279" t="s">
        <v>12</v>
      </c>
      <c r="H5" s="279" t="s">
        <v>13</v>
      </c>
      <c r="I5" s="279" t="s">
        <v>14</v>
      </c>
      <c r="J5" s="279"/>
      <c r="K5" s="279" t="s">
        <v>15</v>
      </c>
      <c r="L5" s="279" t="s">
        <v>16</v>
      </c>
      <c r="M5" s="279" t="s">
        <v>17</v>
      </c>
      <c r="N5" s="279"/>
      <c r="O5" s="279" t="s">
        <v>18</v>
      </c>
      <c r="P5" s="279" t="s">
        <v>19</v>
      </c>
      <c r="Q5" s="279" t="s">
        <v>20</v>
      </c>
      <c r="R5" s="279" t="s">
        <v>21</v>
      </c>
      <c r="S5" s="279"/>
      <c r="T5" s="279" t="s">
        <v>36</v>
      </c>
      <c r="U5" s="279" t="s">
        <v>22</v>
      </c>
      <c r="V5" s="279" t="s">
        <v>23</v>
      </c>
      <c r="W5" s="279" t="s">
        <v>17</v>
      </c>
      <c r="X5" s="279"/>
      <c r="Y5" s="279"/>
      <c r="Z5" s="279"/>
      <c r="AA5" s="279"/>
      <c r="AB5" s="279"/>
      <c r="AC5" s="279"/>
      <c r="AD5" s="281"/>
    </row>
    <row r="6" spans="1:30" s="13" customFormat="1" ht="91.5" customHeight="1" x14ac:dyDescent="0.25">
      <c r="A6" s="281"/>
      <c r="B6" s="281"/>
      <c r="C6" s="281"/>
      <c r="D6" s="281"/>
      <c r="E6" s="279"/>
      <c r="F6" s="279"/>
      <c r="G6" s="279"/>
      <c r="H6" s="279"/>
      <c r="I6" s="2" t="s">
        <v>24</v>
      </c>
      <c r="J6" s="3" t="s">
        <v>25</v>
      </c>
      <c r="K6" s="279"/>
      <c r="L6" s="279"/>
      <c r="M6" s="2" t="s">
        <v>26</v>
      </c>
      <c r="N6" s="3" t="s">
        <v>27</v>
      </c>
      <c r="O6" s="279"/>
      <c r="P6" s="279"/>
      <c r="Q6" s="279"/>
      <c r="R6" s="2" t="s">
        <v>28</v>
      </c>
      <c r="S6" s="3" t="s">
        <v>25</v>
      </c>
      <c r="T6" s="279"/>
      <c r="U6" s="279"/>
      <c r="V6" s="279"/>
      <c r="W6" s="2" t="s">
        <v>26</v>
      </c>
      <c r="X6" s="3" t="s">
        <v>27</v>
      </c>
      <c r="Y6" s="279"/>
      <c r="Z6" s="279"/>
      <c r="AA6" s="279"/>
      <c r="AB6" s="4" t="s">
        <v>24</v>
      </c>
      <c r="AC6" s="4" t="s">
        <v>25</v>
      </c>
      <c r="AD6" s="281"/>
    </row>
    <row r="7" spans="1:30" x14ac:dyDescent="0.25">
      <c r="A7" s="155">
        <v>1</v>
      </c>
      <c r="B7" s="155">
        <v>2</v>
      </c>
      <c r="C7" s="155">
        <v>3</v>
      </c>
      <c r="D7" s="51">
        <v>4</v>
      </c>
      <c r="E7" s="155">
        <v>5</v>
      </c>
      <c r="F7" s="155">
        <v>6</v>
      </c>
      <c r="G7" s="155">
        <v>7</v>
      </c>
      <c r="H7" s="155">
        <v>8</v>
      </c>
      <c r="I7" s="155">
        <v>9</v>
      </c>
      <c r="J7" s="155">
        <v>10</v>
      </c>
      <c r="K7" s="155">
        <v>11</v>
      </c>
      <c r="L7" s="155">
        <v>12</v>
      </c>
      <c r="M7" s="155">
        <v>13</v>
      </c>
      <c r="N7" s="155">
        <v>14</v>
      </c>
      <c r="O7" s="155">
        <v>15</v>
      </c>
      <c r="P7" s="155">
        <v>16</v>
      </c>
      <c r="Q7" s="155">
        <v>17</v>
      </c>
      <c r="R7" s="155">
        <v>18</v>
      </c>
      <c r="S7" s="155">
        <v>19</v>
      </c>
      <c r="T7" s="155">
        <v>20</v>
      </c>
      <c r="U7" s="155">
        <v>21</v>
      </c>
      <c r="V7" s="155">
        <v>22</v>
      </c>
      <c r="W7" s="155">
        <v>23</v>
      </c>
      <c r="X7" s="155">
        <v>24</v>
      </c>
      <c r="Y7" s="155">
        <v>25</v>
      </c>
      <c r="Z7" s="155">
        <v>26</v>
      </c>
      <c r="AA7" s="155">
        <v>27</v>
      </c>
      <c r="AB7" s="155">
        <v>28</v>
      </c>
      <c r="AC7" s="155">
        <v>29</v>
      </c>
      <c r="AD7" s="155">
        <v>30</v>
      </c>
    </row>
    <row r="8" spans="1:30" ht="30" hidden="1" x14ac:dyDescent="0.25">
      <c r="A8" s="177" t="s">
        <v>195</v>
      </c>
      <c r="B8" s="155"/>
      <c r="C8" s="155"/>
      <c r="D8" s="51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92"/>
      <c r="Z8" s="192"/>
      <c r="AA8" s="155"/>
      <c r="AB8" s="155"/>
      <c r="AC8" s="155"/>
      <c r="AD8" s="155"/>
    </row>
    <row r="9" spans="1:30" s="271" customFormat="1" ht="75.75" customHeight="1" x14ac:dyDescent="0.25">
      <c r="A9" s="164">
        <v>757</v>
      </c>
      <c r="B9" s="156" t="s">
        <v>168</v>
      </c>
      <c r="C9" s="30" t="s">
        <v>115</v>
      </c>
      <c r="D9" s="30">
        <v>2</v>
      </c>
      <c r="E9" s="164" t="s">
        <v>169</v>
      </c>
      <c r="F9" s="32">
        <v>13280</v>
      </c>
      <c r="G9" s="32">
        <v>13280</v>
      </c>
      <c r="H9" s="205">
        <f>(G9-F9)/F9*100</f>
        <v>0</v>
      </c>
      <c r="I9" s="32">
        <v>0</v>
      </c>
      <c r="J9" s="32">
        <v>0</v>
      </c>
      <c r="K9" s="32">
        <v>13280</v>
      </c>
      <c r="L9" s="99">
        <f>K9/G9*100</f>
        <v>100</v>
      </c>
      <c r="M9" s="32">
        <v>0</v>
      </c>
      <c r="N9" s="32">
        <v>0</v>
      </c>
      <c r="O9" s="254">
        <v>43684990.799999997</v>
      </c>
      <c r="P9" s="254">
        <v>46539746.520000003</v>
      </c>
      <c r="Q9" s="99">
        <f>(P9-O9)/O9*100</f>
        <v>6.5348662497601042</v>
      </c>
      <c r="R9" s="32">
        <v>0</v>
      </c>
      <c r="S9" s="32">
        <v>0</v>
      </c>
      <c r="T9" s="254">
        <v>46330869.600000001</v>
      </c>
      <c r="U9" s="254">
        <v>45543079.549999997</v>
      </c>
      <c r="V9" s="254">
        <f>U9/P9*100</f>
        <v>97.858460682479873</v>
      </c>
      <c r="W9" s="32">
        <v>0</v>
      </c>
      <c r="X9" s="32">
        <v>0</v>
      </c>
      <c r="Y9" s="201">
        <f>O9/F9</f>
        <v>3289.5324397590357</v>
      </c>
      <c r="Z9" s="201">
        <f>P9/G9</f>
        <v>3504.4989849397593</v>
      </c>
      <c r="AA9" s="270">
        <f>(Z9-Y9)/Y9*100</f>
        <v>6.5348662497601131</v>
      </c>
      <c r="AB9" s="32">
        <v>0</v>
      </c>
      <c r="AC9" s="32">
        <v>0</v>
      </c>
      <c r="AD9" s="99">
        <f>T9-U9</f>
        <v>787790.05000000447</v>
      </c>
    </row>
    <row r="10" spans="1:30" s="271" customFormat="1" ht="63" customHeight="1" x14ac:dyDescent="0.25">
      <c r="A10" s="164">
        <v>757</v>
      </c>
      <c r="B10" s="156" t="s">
        <v>170</v>
      </c>
      <c r="C10" s="30" t="s">
        <v>115</v>
      </c>
      <c r="D10" s="30">
        <v>2</v>
      </c>
      <c r="E10" s="164" t="s">
        <v>169</v>
      </c>
      <c r="F10" s="32">
        <v>210</v>
      </c>
      <c r="G10" s="32">
        <v>354</v>
      </c>
      <c r="H10" s="205">
        <f>(G10-F10)/F10*100</f>
        <v>68.571428571428569</v>
      </c>
      <c r="I10" s="32">
        <v>1</v>
      </c>
      <c r="J10" s="32">
        <v>0</v>
      </c>
      <c r="K10" s="32">
        <v>354</v>
      </c>
      <c r="L10" s="99">
        <f t="shared" ref="L10:L17" si="0">K10/G10*100</f>
        <v>100</v>
      </c>
      <c r="M10" s="32">
        <v>0</v>
      </c>
      <c r="N10" s="32">
        <v>0</v>
      </c>
      <c r="O10" s="254">
        <v>4930413.22</v>
      </c>
      <c r="P10" s="254">
        <v>5198119.71</v>
      </c>
      <c r="Q10" s="99">
        <f t="shared" ref="Q10" si="1">(P10-O10)/O10*100</f>
        <v>5.4296968236670482</v>
      </c>
      <c r="R10" s="32">
        <v>0</v>
      </c>
      <c r="S10" s="32">
        <v>0</v>
      </c>
      <c r="T10" s="254">
        <v>5147874.4000000004</v>
      </c>
      <c r="U10" s="254">
        <v>5060342.17</v>
      </c>
      <c r="V10" s="254">
        <f>U10/P10*100</f>
        <v>97.349473507988918</v>
      </c>
      <c r="W10" s="32">
        <v>0</v>
      </c>
      <c r="X10" s="32">
        <v>0</v>
      </c>
      <c r="Y10" s="201">
        <f t="shared" ref="Y10" si="2">O10/F10</f>
        <v>23478.158190476188</v>
      </c>
      <c r="Z10" s="201">
        <f>P10/G10</f>
        <v>14683.953983050847</v>
      </c>
      <c r="AA10" s="270">
        <f t="shared" ref="AA10:AA14" si="3">(Z10-Y10)/Y10*100</f>
        <v>-37.45695951138395</v>
      </c>
      <c r="AB10" s="32">
        <v>0</v>
      </c>
      <c r="AC10" s="32">
        <v>1</v>
      </c>
      <c r="AD10" s="99">
        <f t="shared" ref="AD10:AD14" si="4">T10-U10</f>
        <v>87532.230000000447</v>
      </c>
    </row>
    <row r="11" spans="1:30" s="271" customFormat="1" ht="90" x14ac:dyDescent="0.25">
      <c r="A11" s="164">
        <v>757</v>
      </c>
      <c r="B11" s="156" t="s">
        <v>171</v>
      </c>
      <c r="C11" s="30" t="s">
        <v>115</v>
      </c>
      <c r="D11" s="30">
        <v>1</v>
      </c>
      <c r="E11" s="164" t="s">
        <v>51</v>
      </c>
      <c r="F11" s="32">
        <v>670960</v>
      </c>
      <c r="G11" s="32">
        <v>670960</v>
      </c>
      <c r="H11" s="205">
        <f t="shared" ref="H11:H17" si="5">(G11-F11)/F11*100</f>
        <v>0</v>
      </c>
      <c r="I11" s="32">
        <v>0</v>
      </c>
      <c r="J11" s="32">
        <v>0</v>
      </c>
      <c r="K11" s="32">
        <v>1114029</v>
      </c>
      <c r="L11" s="99">
        <f t="shared" si="0"/>
        <v>166.03508405866222</v>
      </c>
      <c r="M11" s="32">
        <v>1</v>
      </c>
      <c r="N11" s="32">
        <v>0</v>
      </c>
      <c r="O11" s="254">
        <v>34706218.060000002</v>
      </c>
      <c r="P11" s="254">
        <v>34686389.770000003</v>
      </c>
      <c r="Q11" s="99">
        <f>(P11-O11)/O11*100</f>
        <v>-5.7131808385805734E-2</v>
      </c>
      <c r="R11" s="32">
        <v>0</v>
      </c>
      <c r="S11" s="32">
        <v>0</v>
      </c>
      <c r="T11" s="254">
        <v>34309372.649999999</v>
      </c>
      <c r="U11" s="254">
        <v>33729946.439999998</v>
      </c>
      <c r="V11" s="254">
        <f>U11/P11*100</f>
        <v>97.242597640336655</v>
      </c>
      <c r="W11" s="32">
        <v>0</v>
      </c>
      <c r="X11" s="32">
        <v>0</v>
      </c>
      <c r="Y11" s="201">
        <f>O11/F11</f>
        <v>51.726210295695722</v>
      </c>
      <c r="Z11" s="201">
        <f>P11/G11</f>
        <v>51.69665817634435</v>
      </c>
      <c r="AA11" s="270">
        <f t="shared" si="3"/>
        <v>-5.7131808385798663E-2</v>
      </c>
      <c r="AB11" s="32">
        <v>0</v>
      </c>
      <c r="AC11" s="32">
        <v>0</v>
      </c>
      <c r="AD11" s="99">
        <f t="shared" si="4"/>
        <v>579426.21000000089</v>
      </c>
    </row>
    <row r="12" spans="1:30" s="271" customFormat="1" ht="23.25" customHeight="1" x14ac:dyDescent="0.25">
      <c r="A12" s="289">
        <v>757</v>
      </c>
      <c r="B12" s="309" t="s">
        <v>172</v>
      </c>
      <c r="C12" s="324" t="s">
        <v>115</v>
      </c>
      <c r="D12" s="324">
        <v>1</v>
      </c>
      <c r="E12" s="164" t="s">
        <v>61</v>
      </c>
      <c r="F12" s="32">
        <v>28000</v>
      </c>
      <c r="G12" s="32">
        <v>28000</v>
      </c>
      <c r="H12" s="205">
        <f t="shared" si="5"/>
        <v>0</v>
      </c>
      <c r="I12" s="32">
        <v>0</v>
      </c>
      <c r="J12" s="32">
        <v>0</v>
      </c>
      <c r="K12" s="32">
        <v>33112</v>
      </c>
      <c r="L12" s="99">
        <f>K12/G12*100</f>
        <v>118.25714285714287</v>
      </c>
      <c r="M12" s="295">
        <v>1</v>
      </c>
      <c r="N12" s="295">
        <v>0</v>
      </c>
      <c r="O12" s="304">
        <v>18700960.82</v>
      </c>
      <c r="P12" s="304">
        <v>18383636.219999999</v>
      </c>
      <c r="Q12" s="297">
        <f>(P12-O12)/O12*100</f>
        <v>-1.6968358099581404</v>
      </c>
      <c r="R12" s="295">
        <v>0</v>
      </c>
      <c r="S12" s="295">
        <v>0</v>
      </c>
      <c r="T12" s="304">
        <v>18139893.109999999</v>
      </c>
      <c r="U12" s="304">
        <v>17862390.66</v>
      </c>
      <c r="V12" s="304">
        <f>U12/P12*100</f>
        <v>97.164622092375154</v>
      </c>
      <c r="W12" s="295">
        <v>0</v>
      </c>
      <c r="X12" s="295">
        <v>0</v>
      </c>
      <c r="Y12" s="293">
        <f>O12/F12</f>
        <v>667.89145785714288</v>
      </c>
      <c r="Z12" s="293">
        <f>P12/G12</f>
        <v>656.55843642857144</v>
      </c>
      <c r="AA12" s="300">
        <f t="shared" si="3"/>
        <v>-1.6968358099581342</v>
      </c>
      <c r="AB12" s="295">
        <v>0</v>
      </c>
      <c r="AC12" s="295">
        <v>0</v>
      </c>
      <c r="AD12" s="297">
        <f t="shared" si="4"/>
        <v>277502.44999999925</v>
      </c>
    </row>
    <row r="13" spans="1:30" s="271" customFormat="1" ht="23.25" customHeight="1" x14ac:dyDescent="0.25">
      <c r="A13" s="322"/>
      <c r="B13" s="310"/>
      <c r="C13" s="326"/>
      <c r="D13" s="326"/>
      <c r="E13" s="164" t="s">
        <v>51</v>
      </c>
      <c r="F13" s="32">
        <v>5</v>
      </c>
      <c r="G13" s="32">
        <v>5</v>
      </c>
      <c r="H13" s="205">
        <f t="shared" si="5"/>
        <v>0</v>
      </c>
      <c r="I13" s="32">
        <v>0</v>
      </c>
      <c r="J13" s="32">
        <v>0</v>
      </c>
      <c r="K13" s="32">
        <v>5</v>
      </c>
      <c r="L13" s="99">
        <f t="shared" si="0"/>
        <v>100</v>
      </c>
      <c r="M13" s="296"/>
      <c r="N13" s="296"/>
      <c r="O13" s="305"/>
      <c r="P13" s="305"/>
      <c r="Q13" s="298"/>
      <c r="R13" s="296"/>
      <c r="S13" s="296"/>
      <c r="T13" s="305"/>
      <c r="U13" s="305"/>
      <c r="V13" s="305"/>
      <c r="W13" s="296"/>
      <c r="X13" s="296"/>
      <c r="Y13" s="299"/>
      <c r="Z13" s="299"/>
      <c r="AA13" s="301"/>
      <c r="AB13" s="296"/>
      <c r="AC13" s="296"/>
      <c r="AD13" s="298"/>
    </row>
    <row r="14" spans="1:30" s="271" customFormat="1" ht="15" customHeight="1" x14ac:dyDescent="0.25">
      <c r="A14" s="289">
        <v>757</v>
      </c>
      <c r="B14" s="309" t="s">
        <v>173</v>
      </c>
      <c r="C14" s="324" t="s">
        <v>115</v>
      </c>
      <c r="D14" s="324">
        <v>1</v>
      </c>
      <c r="E14" s="164" t="s">
        <v>174</v>
      </c>
      <c r="F14" s="32">
        <v>807</v>
      </c>
      <c r="G14" s="32">
        <v>807</v>
      </c>
      <c r="H14" s="205">
        <f t="shared" si="5"/>
        <v>0</v>
      </c>
      <c r="I14" s="32">
        <v>0</v>
      </c>
      <c r="J14" s="32">
        <v>0</v>
      </c>
      <c r="K14" s="32">
        <v>807</v>
      </c>
      <c r="L14" s="99">
        <f t="shared" si="0"/>
        <v>100</v>
      </c>
      <c r="M14" s="295">
        <v>0</v>
      </c>
      <c r="N14" s="295">
        <v>0</v>
      </c>
      <c r="O14" s="304">
        <v>6771000</v>
      </c>
      <c r="P14" s="304">
        <v>6570000</v>
      </c>
      <c r="Q14" s="297">
        <f>(P14-O14)/O14*100</f>
        <v>-2.9685423128046078</v>
      </c>
      <c r="R14" s="295">
        <v>0</v>
      </c>
      <c r="S14" s="295">
        <v>0</v>
      </c>
      <c r="T14" s="304">
        <v>6497936.8499999996</v>
      </c>
      <c r="U14" s="304">
        <v>6413626.2199999997</v>
      </c>
      <c r="V14" s="304">
        <f>U14/P14*100</f>
        <v>97.619881582952814</v>
      </c>
      <c r="W14" s="295">
        <v>0</v>
      </c>
      <c r="X14" s="295">
        <v>0</v>
      </c>
      <c r="Y14" s="293">
        <f>O14/296843</f>
        <v>22.810037629319201</v>
      </c>
      <c r="Z14" s="293">
        <f>P14/296843</f>
        <v>22.132912010726209</v>
      </c>
      <c r="AA14" s="300">
        <f t="shared" si="3"/>
        <v>-2.9685423128046016</v>
      </c>
      <c r="AB14" s="295">
        <v>0</v>
      </c>
      <c r="AC14" s="295">
        <v>0</v>
      </c>
      <c r="AD14" s="297">
        <f t="shared" si="4"/>
        <v>84310.629999999888</v>
      </c>
    </row>
    <row r="15" spans="1:30" s="271" customFormat="1" ht="15" customHeight="1" x14ac:dyDescent="0.25">
      <c r="A15" s="290"/>
      <c r="B15" s="323"/>
      <c r="C15" s="325"/>
      <c r="D15" s="325"/>
      <c r="E15" s="164" t="s">
        <v>61</v>
      </c>
      <c r="F15" s="32">
        <v>294082</v>
      </c>
      <c r="G15" s="32">
        <v>294082</v>
      </c>
      <c r="H15" s="205">
        <f>(G15-F15)/F15*100</f>
        <v>0</v>
      </c>
      <c r="I15" s="32">
        <v>0</v>
      </c>
      <c r="J15" s="32">
        <v>0</v>
      </c>
      <c r="K15" s="32">
        <v>294082</v>
      </c>
      <c r="L15" s="99">
        <f t="shared" si="0"/>
        <v>100</v>
      </c>
      <c r="M15" s="320"/>
      <c r="N15" s="320"/>
      <c r="O15" s="319"/>
      <c r="P15" s="319"/>
      <c r="Q15" s="318"/>
      <c r="R15" s="320"/>
      <c r="S15" s="320"/>
      <c r="T15" s="319"/>
      <c r="U15" s="319"/>
      <c r="V15" s="319"/>
      <c r="W15" s="320"/>
      <c r="X15" s="320"/>
      <c r="Y15" s="294"/>
      <c r="Z15" s="294"/>
      <c r="AA15" s="321"/>
      <c r="AB15" s="320"/>
      <c r="AC15" s="320"/>
      <c r="AD15" s="318"/>
    </row>
    <row r="16" spans="1:30" s="271" customFormat="1" ht="15" customHeight="1" x14ac:dyDescent="0.25">
      <c r="A16" s="290"/>
      <c r="B16" s="323"/>
      <c r="C16" s="325"/>
      <c r="D16" s="325"/>
      <c r="E16" s="164" t="s">
        <v>114</v>
      </c>
      <c r="F16" s="32">
        <v>161</v>
      </c>
      <c r="G16" s="32">
        <v>161</v>
      </c>
      <c r="H16" s="205">
        <f t="shared" si="5"/>
        <v>0</v>
      </c>
      <c r="I16" s="32">
        <v>0</v>
      </c>
      <c r="J16" s="32">
        <v>0</v>
      </c>
      <c r="K16" s="32">
        <v>161</v>
      </c>
      <c r="L16" s="99">
        <f t="shared" si="0"/>
        <v>100</v>
      </c>
      <c r="M16" s="320"/>
      <c r="N16" s="320"/>
      <c r="O16" s="319"/>
      <c r="P16" s="319"/>
      <c r="Q16" s="318"/>
      <c r="R16" s="320"/>
      <c r="S16" s="320"/>
      <c r="T16" s="319"/>
      <c r="U16" s="319"/>
      <c r="V16" s="319"/>
      <c r="W16" s="320"/>
      <c r="X16" s="320"/>
      <c r="Y16" s="294"/>
      <c r="Z16" s="294"/>
      <c r="AA16" s="321"/>
      <c r="AB16" s="320"/>
      <c r="AC16" s="320"/>
      <c r="AD16" s="318"/>
    </row>
    <row r="17" spans="1:30" s="271" customFormat="1" ht="15" customHeight="1" x14ac:dyDescent="0.25">
      <c r="A17" s="322"/>
      <c r="B17" s="310"/>
      <c r="C17" s="326"/>
      <c r="D17" s="326"/>
      <c r="E17" s="164" t="s">
        <v>51</v>
      </c>
      <c r="F17" s="32">
        <v>1793</v>
      </c>
      <c r="G17" s="32">
        <v>1793</v>
      </c>
      <c r="H17" s="205">
        <f t="shared" si="5"/>
        <v>0</v>
      </c>
      <c r="I17" s="32">
        <v>0</v>
      </c>
      <c r="J17" s="32">
        <v>0</v>
      </c>
      <c r="K17" s="32">
        <v>1793</v>
      </c>
      <c r="L17" s="99">
        <f t="shared" si="0"/>
        <v>100</v>
      </c>
      <c r="M17" s="296"/>
      <c r="N17" s="296"/>
      <c r="O17" s="305"/>
      <c r="P17" s="305"/>
      <c r="Q17" s="298"/>
      <c r="R17" s="296"/>
      <c r="S17" s="296"/>
      <c r="T17" s="305"/>
      <c r="U17" s="305"/>
      <c r="V17" s="305"/>
      <c r="W17" s="296"/>
      <c r="X17" s="296"/>
      <c r="Y17" s="299"/>
      <c r="Z17" s="299"/>
      <c r="AA17" s="301"/>
      <c r="AB17" s="296"/>
      <c r="AC17" s="296"/>
      <c r="AD17" s="298"/>
    </row>
    <row r="18" spans="1:30" s="188" customFormat="1" x14ac:dyDescent="0.25">
      <c r="A18" s="180"/>
      <c r="B18" s="181" t="s">
        <v>32</v>
      </c>
      <c r="C18" s="272"/>
      <c r="D18" s="273"/>
      <c r="E18" s="182"/>
      <c r="F18" s="182"/>
      <c r="G18" s="182"/>
      <c r="H18" s="274"/>
      <c r="I18" s="182"/>
      <c r="J18" s="182"/>
      <c r="K18" s="182"/>
      <c r="L18" s="274"/>
      <c r="M18" s="182"/>
      <c r="N18" s="182"/>
      <c r="O18" s="100">
        <f>SUM(O9:O17)</f>
        <v>108793582.90000001</v>
      </c>
      <c r="P18" s="100">
        <f>SUM(P9:P17)</f>
        <v>111377892.22</v>
      </c>
      <c r="Q18" s="100">
        <f>(P18-O18)/O18*100</f>
        <v>2.3754244056613314</v>
      </c>
      <c r="R18" s="182"/>
      <c r="S18" s="182"/>
      <c r="T18" s="100">
        <f t="shared" ref="T18:U18" si="6">SUM(T9:T17)</f>
        <v>110425946.61</v>
      </c>
      <c r="U18" s="100">
        <f t="shared" si="6"/>
        <v>108609385.03999999</v>
      </c>
      <c r="V18" s="100">
        <f>U18/P18*100</f>
        <v>97.514311750009156</v>
      </c>
      <c r="W18" s="182"/>
      <c r="X18" s="182"/>
      <c r="Y18" s="187"/>
      <c r="Z18" s="187"/>
      <c r="AA18" s="182"/>
      <c r="AB18" s="182"/>
      <c r="AC18" s="182"/>
      <c r="AD18" s="100">
        <f>T18-U18</f>
        <v>1816561.5700000077</v>
      </c>
    </row>
    <row r="19" spans="1:30" s="188" customFormat="1" ht="14.25" x14ac:dyDescent="0.25">
      <c r="A19" s="180"/>
      <c r="B19" s="181" t="s">
        <v>33</v>
      </c>
      <c r="C19" s="182"/>
      <c r="D19" s="182"/>
      <c r="E19" s="182"/>
      <c r="F19" s="183"/>
      <c r="G19" s="183"/>
      <c r="H19" s="183"/>
      <c r="I19" s="183"/>
      <c r="J19" s="183"/>
      <c r="K19" s="183"/>
      <c r="L19" s="183"/>
      <c r="M19" s="183"/>
      <c r="N19" s="183"/>
      <c r="O19" s="185">
        <f>SUM(O18:O18)</f>
        <v>108793582.90000001</v>
      </c>
      <c r="P19" s="185">
        <f>SUM(P18:P18)</f>
        <v>111377892.22</v>
      </c>
      <c r="Q19" s="100">
        <f>(P19-O19)/O19*100</f>
        <v>2.3754244056613314</v>
      </c>
      <c r="R19" s="184"/>
      <c r="S19" s="184"/>
      <c r="T19" s="185">
        <f t="shared" ref="T19:U19" si="7">SUM(T18:T18)</f>
        <v>110425946.61</v>
      </c>
      <c r="U19" s="185">
        <f t="shared" si="7"/>
        <v>108609385.03999999</v>
      </c>
      <c r="V19" s="185">
        <f>U19/P19*100</f>
        <v>97.514311750009156</v>
      </c>
      <c r="W19" s="184"/>
      <c r="X19" s="184"/>
      <c r="Y19" s="186"/>
      <c r="Z19" s="186"/>
      <c r="AA19" s="184"/>
      <c r="AB19" s="184"/>
      <c r="AC19" s="184"/>
      <c r="AD19" s="185">
        <f>SUM(AD18:AD18)</f>
        <v>1816561.5700000077</v>
      </c>
    </row>
    <row r="20" spans="1:30" s="13" customFormat="1" x14ac:dyDescent="0.25">
      <c r="A20" s="45"/>
      <c r="D20" s="20"/>
      <c r="E20" s="14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21"/>
      <c r="S20" s="21"/>
      <c r="T20" s="16"/>
      <c r="U20" s="16"/>
      <c r="V20" s="16"/>
      <c r="W20" s="16"/>
      <c r="X20" s="16"/>
      <c r="Y20" s="15"/>
      <c r="Z20" s="15"/>
      <c r="AA20" s="16"/>
      <c r="AB20" s="16"/>
      <c r="AC20" s="16"/>
      <c r="AD20" s="16"/>
    </row>
    <row r="21" spans="1:30" s="13" customFormat="1" x14ac:dyDescent="0.25">
      <c r="A21" s="45"/>
      <c r="D21" s="20"/>
      <c r="E21" s="1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21"/>
      <c r="S21" s="21"/>
      <c r="T21" s="16"/>
      <c r="U21" s="16"/>
      <c r="V21" s="16"/>
      <c r="W21" s="16"/>
      <c r="X21" s="16"/>
      <c r="Y21" s="15"/>
      <c r="Z21" s="15"/>
      <c r="AA21" s="16"/>
      <c r="AB21" s="16"/>
      <c r="AC21" s="16"/>
      <c r="AD21" s="16"/>
    </row>
    <row r="22" spans="1:30" s="13" customFormat="1" x14ac:dyDescent="0.25">
      <c r="A22" s="45"/>
      <c r="D22" s="20"/>
      <c r="E22" s="1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1"/>
      <c r="S22" s="21"/>
      <c r="T22" s="16"/>
      <c r="U22" s="16"/>
      <c r="V22" s="16"/>
      <c r="W22" s="16"/>
      <c r="X22" s="16"/>
      <c r="Y22" s="15"/>
      <c r="Z22" s="15"/>
      <c r="AA22" s="16"/>
      <c r="AB22" s="16"/>
      <c r="AC22" s="16"/>
      <c r="AD22" s="16"/>
    </row>
    <row r="23" spans="1:30" s="115" customFormat="1" ht="36" customHeight="1" x14ac:dyDescent="0.25">
      <c r="A23" s="284" t="s">
        <v>199</v>
      </c>
      <c r="B23" s="284"/>
      <c r="C23" s="284"/>
      <c r="D23" s="285"/>
      <c r="E23" s="285"/>
      <c r="G23" s="286" t="s">
        <v>197</v>
      </c>
      <c r="H23" s="286"/>
      <c r="I23" s="113"/>
      <c r="J23" s="113"/>
      <c r="K23" s="113"/>
      <c r="L23" s="113"/>
      <c r="M23" s="113"/>
      <c r="N23" s="113"/>
      <c r="O23" s="113"/>
      <c r="P23" s="113"/>
      <c r="Q23" s="113"/>
      <c r="R23" s="114"/>
      <c r="W23" s="113"/>
      <c r="X23" s="113"/>
      <c r="Y23" s="116"/>
      <c r="Z23" s="116"/>
      <c r="AA23" s="113"/>
      <c r="AB23" s="113"/>
      <c r="AC23" s="113"/>
      <c r="AD23" s="113"/>
    </row>
    <row r="24" spans="1:30" s="13" customFormat="1" x14ac:dyDescent="0.25">
      <c r="A24" s="1"/>
      <c r="D24" s="287" t="s">
        <v>34</v>
      </c>
      <c r="E24" s="287"/>
      <c r="F24" s="16"/>
      <c r="G24" s="288" t="s">
        <v>35</v>
      </c>
      <c r="H24" s="288"/>
      <c r="I24" s="16"/>
      <c r="J24" s="16"/>
      <c r="K24" s="16"/>
      <c r="L24" s="16"/>
      <c r="M24" s="16"/>
      <c r="N24" s="16"/>
      <c r="O24" s="16"/>
      <c r="P24" s="16"/>
      <c r="Q24" s="16"/>
      <c r="R24" s="21"/>
      <c r="W24" s="16"/>
      <c r="X24" s="16"/>
      <c r="Y24" s="15"/>
      <c r="Z24" s="15"/>
      <c r="AA24" s="16"/>
      <c r="AB24" s="16"/>
      <c r="AC24" s="16"/>
      <c r="AD24" s="16"/>
    </row>
    <row r="25" spans="1:30" s="13" customFormat="1" x14ac:dyDescent="0.25">
      <c r="A25" s="45"/>
      <c r="D25" s="20"/>
      <c r="E25" s="14"/>
      <c r="R25" s="22"/>
      <c r="S25" s="22"/>
      <c r="Y25" s="17"/>
      <c r="Z25" s="17"/>
    </row>
    <row r="26" spans="1:30" s="13" customFormat="1" x14ac:dyDescent="0.25">
      <c r="A26" s="283" t="s">
        <v>245</v>
      </c>
      <c r="B26" s="283"/>
      <c r="C26" s="283"/>
      <c r="D26" s="283"/>
      <c r="E26" s="283"/>
      <c r="F26" s="283"/>
      <c r="R26" s="22"/>
      <c r="S26" s="22"/>
      <c r="Y26" s="17"/>
      <c r="Z26" s="17"/>
    </row>
    <row r="27" spans="1:30" s="13" customFormat="1" x14ac:dyDescent="0.25">
      <c r="A27" s="89"/>
      <c r="B27" s="89"/>
      <c r="C27" s="89"/>
      <c r="D27" s="90"/>
      <c r="E27" s="90"/>
      <c r="F27" s="90"/>
      <c r="R27" s="22"/>
      <c r="S27" s="22"/>
      <c r="Y27" s="17"/>
      <c r="Z27" s="17"/>
    </row>
    <row r="28" spans="1:30" s="13" customFormat="1" x14ac:dyDescent="0.25">
      <c r="A28" s="283" t="s">
        <v>198</v>
      </c>
      <c r="B28" s="283"/>
      <c r="C28" s="283"/>
      <c r="D28" s="283"/>
      <c r="E28" s="283"/>
      <c r="F28" s="90"/>
      <c r="R28" s="22"/>
      <c r="S28" s="22"/>
      <c r="Y28" s="17"/>
      <c r="Z28" s="17"/>
    </row>
    <row r="29" spans="1:30" x14ac:dyDescent="0.25">
      <c r="A29" s="45"/>
    </row>
    <row r="30" spans="1:30" x14ac:dyDescent="0.25">
      <c r="A30" s="45"/>
    </row>
    <row r="31" spans="1:30" x14ac:dyDescent="0.25">
      <c r="A31" s="45"/>
    </row>
    <row r="32" spans="1:30" x14ac:dyDescent="0.25">
      <c r="A32" s="45"/>
    </row>
    <row r="33" spans="1:1" x14ac:dyDescent="0.25">
      <c r="A33" s="45"/>
    </row>
    <row r="34" spans="1:1" x14ac:dyDescent="0.25">
      <c r="A34" s="45"/>
    </row>
    <row r="35" spans="1:1" x14ac:dyDescent="0.25">
      <c r="A35" s="45"/>
    </row>
    <row r="36" spans="1:1" x14ac:dyDescent="0.25">
      <c r="A36" s="45"/>
    </row>
    <row r="37" spans="1:1" x14ac:dyDescent="0.25">
      <c r="A37" s="45"/>
    </row>
    <row r="38" spans="1:1" x14ac:dyDescent="0.25">
      <c r="A38" s="45"/>
    </row>
    <row r="39" spans="1:1" x14ac:dyDescent="0.25">
      <c r="A39" s="45"/>
    </row>
    <row r="40" spans="1:1" x14ac:dyDescent="0.25">
      <c r="A40" s="45"/>
    </row>
    <row r="41" spans="1:1" x14ac:dyDescent="0.25">
      <c r="A41" s="45"/>
    </row>
    <row r="42" spans="1:1" x14ac:dyDescent="0.25">
      <c r="A42" s="45"/>
    </row>
    <row r="43" spans="1:1" x14ac:dyDescent="0.25">
      <c r="A43" s="45"/>
    </row>
    <row r="44" spans="1:1" x14ac:dyDescent="0.25">
      <c r="A44" s="45"/>
    </row>
    <row r="45" spans="1:1" x14ac:dyDescent="0.25">
      <c r="A45" s="45"/>
    </row>
    <row r="46" spans="1:1" x14ac:dyDescent="0.25">
      <c r="A46" s="45"/>
    </row>
    <row r="47" spans="1:1" x14ac:dyDescent="0.25">
      <c r="A47" s="45"/>
    </row>
    <row r="48" spans="1:1" x14ac:dyDescent="0.25">
      <c r="A48" s="45"/>
    </row>
    <row r="49" spans="1:1" x14ac:dyDescent="0.25">
      <c r="A49" s="45"/>
    </row>
    <row r="50" spans="1:1" x14ac:dyDescent="0.25">
      <c r="A50" s="45"/>
    </row>
    <row r="51" spans="1:1" x14ac:dyDescent="0.25">
      <c r="A51" s="45"/>
    </row>
    <row r="52" spans="1:1" x14ac:dyDescent="0.25">
      <c r="A52" s="45"/>
    </row>
    <row r="53" spans="1:1" x14ac:dyDescent="0.25">
      <c r="A53" s="45"/>
    </row>
    <row r="54" spans="1:1" x14ac:dyDescent="0.25">
      <c r="A54" s="45"/>
    </row>
    <row r="55" spans="1:1" x14ac:dyDescent="0.25">
      <c r="A55" s="45"/>
    </row>
    <row r="56" spans="1:1" x14ac:dyDescent="0.25">
      <c r="A56" s="45"/>
    </row>
    <row r="57" spans="1:1" x14ac:dyDescent="0.25">
      <c r="A57" s="45"/>
    </row>
    <row r="58" spans="1:1" x14ac:dyDescent="0.25">
      <c r="A58" s="45"/>
    </row>
    <row r="59" spans="1:1" x14ac:dyDescent="0.25">
      <c r="A59" s="45"/>
    </row>
    <row r="60" spans="1:1" x14ac:dyDescent="0.25">
      <c r="A60" s="45"/>
    </row>
    <row r="61" spans="1:1" x14ac:dyDescent="0.25">
      <c r="A61" s="45"/>
    </row>
    <row r="62" spans="1:1" x14ac:dyDescent="0.25">
      <c r="A62" s="45"/>
    </row>
    <row r="63" spans="1:1" x14ac:dyDescent="0.25">
      <c r="A63" s="45"/>
    </row>
    <row r="64" spans="1:1" x14ac:dyDescent="0.25">
      <c r="A64" s="45"/>
    </row>
    <row r="65" spans="1:1" x14ac:dyDescent="0.25">
      <c r="A65" s="45"/>
    </row>
    <row r="66" spans="1:1" x14ac:dyDescent="0.25">
      <c r="A66" s="45"/>
    </row>
    <row r="67" spans="1:1" x14ac:dyDescent="0.25">
      <c r="A67" s="45"/>
    </row>
    <row r="68" spans="1:1" x14ac:dyDescent="0.25">
      <c r="A68" s="45"/>
    </row>
    <row r="69" spans="1:1" x14ac:dyDescent="0.25">
      <c r="A69" s="45"/>
    </row>
    <row r="70" spans="1:1" x14ac:dyDescent="0.25">
      <c r="A70" s="45"/>
    </row>
    <row r="71" spans="1:1" x14ac:dyDescent="0.25">
      <c r="A71" s="45"/>
    </row>
    <row r="72" spans="1:1" x14ac:dyDescent="0.25">
      <c r="A72" s="45"/>
    </row>
    <row r="73" spans="1:1" x14ac:dyDescent="0.25">
      <c r="A73" s="45"/>
    </row>
    <row r="74" spans="1:1" x14ac:dyDescent="0.25">
      <c r="A74" s="45"/>
    </row>
    <row r="75" spans="1:1" x14ac:dyDescent="0.25">
      <c r="A75" s="45"/>
    </row>
    <row r="76" spans="1:1" x14ac:dyDescent="0.25">
      <c r="A76" s="45"/>
    </row>
    <row r="77" spans="1:1" x14ac:dyDescent="0.25">
      <c r="A77" s="45"/>
    </row>
    <row r="78" spans="1:1" x14ac:dyDescent="0.25">
      <c r="A78" s="45"/>
    </row>
    <row r="79" spans="1:1" x14ac:dyDescent="0.25">
      <c r="A79" s="45"/>
    </row>
    <row r="80" spans="1:1" x14ac:dyDescent="0.25">
      <c r="A80" s="45"/>
    </row>
    <row r="81" spans="1:1" x14ac:dyDescent="0.25">
      <c r="A81" s="45"/>
    </row>
    <row r="82" spans="1:1" x14ac:dyDescent="0.25">
      <c r="A82" s="45"/>
    </row>
    <row r="83" spans="1:1" x14ac:dyDescent="0.25">
      <c r="A83" s="45"/>
    </row>
    <row r="84" spans="1:1" x14ac:dyDescent="0.25">
      <c r="A84" s="45"/>
    </row>
    <row r="85" spans="1:1" x14ac:dyDescent="0.25">
      <c r="A85" s="45"/>
    </row>
    <row r="86" spans="1:1" x14ac:dyDescent="0.25">
      <c r="A86" s="45"/>
    </row>
    <row r="87" spans="1:1" x14ac:dyDescent="0.25">
      <c r="A87" s="45"/>
    </row>
    <row r="88" spans="1:1" x14ac:dyDescent="0.25">
      <c r="A88" s="45"/>
    </row>
    <row r="89" spans="1:1" x14ac:dyDescent="0.25">
      <c r="A89" s="45"/>
    </row>
    <row r="90" spans="1:1" x14ac:dyDescent="0.25">
      <c r="A90" s="45"/>
    </row>
    <row r="91" spans="1:1" x14ac:dyDescent="0.25">
      <c r="A91" s="45"/>
    </row>
    <row r="92" spans="1:1" x14ac:dyDescent="0.25">
      <c r="A92" s="45"/>
    </row>
    <row r="93" spans="1:1" x14ac:dyDescent="0.25">
      <c r="A93" s="45"/>
    </row>
    <row r="94" spans="1:1" x14ac:dyDescent="0.25">
      <c r="A94" s="45"/>
    </row>
    <row r="95" spans="1:1" x14ac:dyDescent="0.25">
      <c r="A95" s="45"/>
    </row>
    <row r="96" spans="1:1" x14ac:dyDescent="0.25">
      <c r="A96" s="45"/>
    </row>
    <row r="97" spans="1:1" x14ac:dyDescent="0.25">
      <c r="A97" s="45"/>
    </row>
    <row r="98" spans="1:1" x14ac:dyDescent="0.25">
      <c r="A98" s="45"/>
    </row>
    <row r="99" spans="1:1" x14ac:dyDescent="0.25">
      <c r="A99" s="45"/>
    </row>
    <row r="100" spans="1:1" x14ac:dyDescent="0.25">
      <c r="A100" s="45"/>
    </row>
    <row r="101" spans="1:1" x14ac:dyDescent="0.25">
      <c r="A101" s="45"/>
    </row>
    <row r="102" spans="1:1" x14ac:dyDescent="0.25">
      <c r="A102" s="45"/>
    </row>
    <row r="103" spans="1:1" x14ac:dyDescent="0.25">
      <c r="A103" s="45"/>
    </row>
    <row r="104" spans="1:1" x14ac:dyDescent="0.25">
      <c r="A104" s="45"/>
    </row>
    <row r="105" spans="1:1" x14ac:dyDescent="0.25">
      <c r="A105" s="45"/>
    </row>
    <row r="106" spans="1:1" x14ac:dyDescent="0.25">
      <c r="A106" s="45"/>
    </row>
    <row r="107" spans="1:1" x14ac:dyDescent="0.25">
      <c r="A107" s="45"/>
    </row>
    <row r="108" spans="1:1" x14ac:dyDescent="0.25">
      <c r="A108" s="45"/>
    </row>
  </sheetData>
  <mergeCells count="81">
    <mergeCell ref="A1:AD1"/>
    <mergeCell ref="A3:A6"/>
    <mergeCell ref="B3:B6"/>
    <mergeCell ref="C3:C6"/>
    <mergeCell ref="D3:D6"/>
    <mergeCell ref="E3:X3"/>
    <mergeCell ref="Y3:AC3"/>
    <mergeCell ref="AD3:AD6"/>
    <mergeCell ref="AB4:AC5"/>
    <mergeCell ref="E5:E6"/>
    <mergeCell ref="F5:F6"/>
    <mergeCell ref="G5:G6"/>
    <mergeCell ref="H5:H6"/>
    <mergeCell ref="E4:N4"/>
    <mergeCell ref="O4:X4"/>
    <mergeCell ref="Y4:Y6"/>
    <mergeCell ref="Z4:Z6"/>
    <mergeCell ref="AA4:AA6"/>
    <mergeCell ref="W5:X5"/>
    <mergeCell ref="P5:P6"/>
    <mergeCell ref="Q5:Q6"/>
    <mergeCell ref="R5:S5"/>
    <mergeCell ref="T5:T6"/>
    <mergeCell ref="U5:U6"/>
    <mergeCell ref="V5:V6"/>
    <mergeCell ref="I5:J5"/>
    <mergeCell ref="K5:K6"/>
    <mergeCell ref="L5:L6"/>
    <mergeCell ref="M5:N5"/>
    <mergeCell ref="O5:O6"/>
    <mergeCell ref="O12:O13"/>
    <mergeCell ref="P12:P13"/>
    <mergeCell ref="Q12:Q13"/>
    <mergeCell ref="R12:R13"/>
    <mergeCell ref="S12:S13"/>
    <mergeCell ref="B12:B13"/>
    <mergeCell ref="C12:C13"/>
    <mergeCell ref="D12:D13"/>
    <mergeCell ref="M12:M13"/>
    <mergeCell ref="N12:N13"/>
    <mergeCell ref="Z12:Z13"/>
    <mergeCell ref="U14:U17"/>
    <mergeCell ref="A14:A17"/>
    <mergeCell ref="B14:B17"/>
    <mergeCell ref="C14:C17"/>
    <mergeCell ref="D14:D17"/>
    <mergeCell ref="M14:M17"/>
    <mergeCell ref="N14:N17"/>
    <mergeCell ref="O14:O17"/>
    <mergeCell ref="U12:U13"/>
    <mergeCell ref="V12:V13"/>
    <mergeCell ref="W12:W13"/>
    <mergeCell ref="X12:X13"/>
    <mergeCell ref="Y12:Y13"/>
    <mergeCell ref="T12:T13"/>
    <mergeCell ref="A12:A13"/>
    <mergeCell ref="AA12:AA13"/>
    <mergeCell ref="AB12:AB13"/>
    <mergeCell ref="AC12:AC13"/>
    <mergeCell ref="AD12:AD13"/>
    <mergeCell ref="P14:P17"/>
    <mergeCell ref="Q14:Q17"/>
    <mergeCell ref="R14:R17"/>
    <mergeCell ref="S14:S17"/>
    <mergeCell ref="T14:T17"/>
    <mergeCell ref="W14:W17"/>
    <mergeCell ref="X14:X17"/>
    <mergeCell ref="Y14:Y17"/>
    <mergeCell ref="Z14:Z17"/>
    <mergeCell ref="AA14:AA17"/>
    <mergeCell ref="AB14:AB17"/>
    <mergeCell ref="AC14:AC17"/>
    <mergeCell ref="AD14:AD17"/>
    <mergeCell ref="V14:V17"/>
    <mergeCell ref="A26:F26"/>
    <mergeCell ref="A28:E28"/>
    <mergeCell ref="A23:C23"/>
    <mergeCell ref="D23:E23"/>
    <mergeCell ref="G23:H23"/>
    <mergeCell ref="D24:E24"/>
    <mergeCell ref="G24:H24"/>
  </mergeCells>
  <pageMargins left="0.7" right="0.7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DDC"/>
    <pageSetUpPr fitToPage="1"/>
  </sheetPr>
  <dimension ref="A1:AD39"/>
  <sheetViews>
    <sheetView view="pageBreakPreview" zoomScale="67" zoomScaleNormal="70" zoomScaleSheetLayoutView="67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V24" sqref="V24"/>
    </sheetView>
  </sheetViews>
  <sheetFormatPr defaultRowHeight="15" x14ac:dyDescent="0.25"/>
  <cols>
    <col min="1" max="1" width="14" style="1" customWidth="1"/>
    <col min="2" max="2" width="20" style="45" customWidth="1"/>
    <col min="3" max="3" width="15.5703125" style="45" customWidth="1"/>
    <col min="4" max="4" width="9.5703125" style="20" customWidth="1"/>
    <col min="5" max="5" width="10.85546875" style="45" customWidth="1"/>
    <col min="6" max="6" width="13.7109375" style="45" customWidth="1"/>
    <col min="7" max="7" width="12" style="45" customWidth="1"/>
    <col min="8" max="8" width="14.7109375" style="45" customWidth="1"/>
    <col min="9" max="11" width="11.7109375" style="45" customWidth="1"/>
    <col min="12" max="12" width="12.28515625" style="45" customWidth="1"/>
    <col min="13" max="14" width="7.5703125" style="45" customWidth="1"/>
    <col min="15" max="15" width="13.5703125" style="45" customWidth="1"/>
    <col min="16" max="16" width="12.85546875" style="45" customWidth="1"/>
    <col min="17" max="17" width="14.85546875" style="45" customWidth="1"/>
    <col min="18" max="19" width="12" style="20" customWidth="1"/>
    <col min="20" max="21" width="11.7109375" style="45" customWidth="1"/>
    <col min="22" max="22" width="12.28515625" style="45" customWidth="1"/>
    <col min="23" max="24" width="7.28515625" style="45" customWidth="1"/>
    <col min="25" max="25" width="13.5703125" style="17" customWidth="1"/>
    <col min="26" max="26" width="12.5703125" style="17" customWidth="1"/>
    <col min="27" max="27" width="15.28515625" style="45" customWidth="1"/>
    <col min="28" max="29" width="11.7109375" style="45" customWidth="1"/>
    <col min="30" max="30" width="13" style="45" customWidth="1"/>
    <col min="31" max="1020" width="8.85546875" style="45" customWidth="1"/>
    <col min="1021" max="16384" width="9.140625" style="45"/>
  </cols>
  <sheetData>
    <row r="1" spans="1:30" s="92" customFormat="1" ht="32.1" customHeight="1" x14ac:dyDescent="0.25">
      <c r="A1" s="328" t="s">
        <v>166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</row>
    <row r="2" spans="1:30" ht="20.2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s="13" customFormat="1" ht="29.25" customHeight="1" x14ac:dyDescent="0.25">
      <c r="A3" s="281" t="s">
        <v>242</v>
      </c>
      <c r="B3" s="281" t="s">
        <v>0</v>
      </c>
      <c r="C3" s="281" t="s">
        <v>1</v>
      </c>
      <c r="D3" s="281" t="s">
        <v>2</v>
      </c>
      <c r="E3" s="281" t="s">
        <v>3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302" t="s">
        <v>118</v>
      </c>
      <c r="Z3" s="302"/>
      <c r="AA3" s="302"/>
      <c r="AB3" s="302"/>
      <c r="AC3" s="302"/>
      <c r="AD3" s="281" t="s">
        <v>111</v>
      </c>
    </row>
    <row r="4" spans="1:30" s="13" customFormat="1" ht="17.649999999999999" customHeight="1" x14ac:dyDescent="0.25">
      <c r="A4" s="281"/>
      <c r="B4" s="281"/>
      <c r="C4" s="281"/>
      <c r="D4" s="281"/>
      <c r="E4" s="282" t="s">
        <v>5</v>
      </c>
      <c r="F4" s="282"/>
      <c r="G4" s="282"/>
      <c r="H4" s="282"/>
      <c r="I4" s="282"/>
      <c r="J4" s="282"/>
      <c r="K4" s="282"/>
      <c r="L4" s="282"/>
      <c r="M4" s="282"/>
      <c r="N4" s="282"/>
      <c r="O4" s="303" t="s">
        <v>110</v>
      </c>
      <c r="P4" s="303"/>
      <c r="Q4" s="303"/>
      <c r="R4" s="303"/>
      <c r="S4" s="303"/>
      <c r="T4" s="303"/>
      <c r="U4" s="303"/>
      <c r="V4" s="303"/>
      <c r="W4" s="303"/>
      <c r="X4" s="303"/>
      <c r="Y4" s="279" t="s">
        <v>6</v>
      </c>
      <c r="Z4" s="279" t="s">
        <v>7</v>
      </c>
      <c r="AA4" s="279" t="s">
        <v>8</v>
      </c>
      <c r="AB4" s="279" t="s">
        <v>9</v>
      </c>
      <c r="AC4" s="279"/>
      <c r="AD4" s="281"/>
    </row>
    <row r="5" spans="1:30" s="13" customFormat="1" ht="108" customHeight="1" x14ac:dyDescent="0.25">
      <c r="A5" s="281"/>
      <c r="B5" s="281"/>
      <c r="C5" s="281"/>
      <c r="D5" s="281"/>
      <c r="E5" s="279" t="s">
        <v>10</v>
      </c>
      <c r="F5" s="279" t="s">
        <v>11</v>
      </c>
      <c r="G5" s="279" t="s">
        <v>12</v>
      </c>
      <c r="H5" s="279" t="s">
        <v>13</v>
      </c>
      <c r="I5" s="279" t="s">
        <v>14</v>
      </c>
      <c r="J5" s="279"/>
      <c r="K5" s="279" t="s">
        <v>15</v>
      </c>
      <c r="L5" s="279" t="s">
        <v>16</v>
      </c>
      <c r="M5" s="279" t="s">
        <v>17</v>
      </c>
      <c r="N5" s="279"/>
      <c r="O5" s="279" t="s">
        <v>18</v>
      </c>
      <c r="P5" s="279" t="s">
        <v>19</v>
      </c>
      <c r="Q5" s="279" t="s">
        <v>20</v>
      </c>
      <c r="R5" s="279" t="s">
        <v>21</v>
      </c>
      <c r="S5" s="279"/>
      <c r="T5" s="279" t="s">
        <v>36</v>
      </c>
      <c r="U5" s="279" t="s">
        <v>22</v>
      </c>
      <c r="V5" s="279" t="s">
        <v>23</v>
      </c>
      <c r="W5" s="279" t="s">
        <v>17</v>
      </c>
      <c r="X5" s="279"/>
      <c r="Y5" s="279"/>
      <c r="Z5" s="279"/>
      <c r="AA5" s="279"/>
      <c r="AB5" s="279"/>
      <c r="AC5" s="279"/>
      <c r="AD5" s="281"/>
    </row>
    <row r="6" spans="1:30" s="13" customFormat="1" ht="75" x14ac:dyDescent="0.25">
      <c r="A6" s="281"/>
      <c r="B6" s="281"/>
      <c r="C6" s="281"/>
      <c r="D6" s="281"/>
      <c r="E6" s="279"/>
      <c r="F6" s="279"/>
      <c r="G6" s="279"/>
      <c r="H6" s="279"/>
      <c r="I6" s="2" t="s">
        <v>24</v>
      </c>
      <c r="J6" s="3" t="s">
        <v>25</v>
      </c>
      <c r="K6" s="279"/>
      <c r="L6" s="279"/>
      <c r="M6" s="2" t="s">
        <v>26</v>
      </c>
      <c r="N6" s="3" t="s">
        <v>27</v>
      </c>
      <c r="O6" s="279"/>
      <c r="P6" s="279"/>
      <c r="Q6" s="279"/>
      <c r="R6" s="2" t="s">
        <v>28</v>
      </c>
      <c r="S6" s="3" t="s">
        <v>25</v>
      </c>
      <c r="T6" s="279"/>
      <c r="U6" s="279"/>
      <c r="V6" s="279"/>
      <c r="W6" s="2" t="s">
        <v>26</v>
      </c>
      <c r="X6" s="3" t="s">
        <v>27</v>
      </c>
      <c r="Y6" s="279"/>
      <c r="Z6" s="279"/>
      <c r="AA6" s="279"/>
      <c r="AB6" s="4" t="s">
        <v>24</v>
      </c>
      <c r="AC6" s="4" t="s">
        <v>25</v>
      </c>
      <c r="AD6" s="281"/>
    </row>
    <row r="7" spans="1:30" x14ac:dyDescent="0.25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  <c r="U7" s="51">
        <v>21</v>
      </c>
      <c r="V7" s="51">
        <v>22</v>
      </c>
      <c r="W7" s="51">
        <v>23</v>
      </c>
      <c r="X7" s="51">
        <v>24</v>
      </c>
      <c r="Y7" s="51">
        <v>25</v>
      </c>
      <c r="Z7" s="51">
        <v>26</v>
      </c>
      <c r="AA7" s="51">
        <v>27</v>
      </c>
      <c r="AB7" s="51">
        <v>28</v>
      </c>
      <c r="AC7" s="51">
        <v>29</v>
      </c>
      <c r="AD7" s="51">
        <v>30</v>
      </c>
    </row>
    <row r="8" spans="1:30" s="271" customFormat="1" ht="30" hidden="1" x14ac:dyDescent="0.25">
      <c r="A8" s="51" t="s">
        <v>195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161"/>
      <c r="Z8" s="161"/>
      <c r="AA8" s="51"/>
      <c r="AB8" s="51"/>
      <c r="AC8" s="51"/>
      <c r="AD8" s="51"/>
    </row>
    <row r="9" spans="1:30" s="271" customFormat="1" ht="60" x14ac:dyDescent="0.25">
      <c r="A9" s="164">
        <v>764</v>
      </c>
      <c r="B9" s="110" t="s">
        <v>192</v>
      </c>
      <c r="C9" s="112" t="s">
        <v>115</v>
      </c>
      <c r="D9" s="112">
        <v>4</v>
      </c>
      <c r="E9" s="164" t="s">
        <v>61</v>
      </c>
      <c r="F9" s="164">
        <v>1650</v>
      </c>
      <c r="G9" s="164">
        <v>1587</v>
      </c>
      <c r="H9" s="170">
        <f>(G9-F9)/F9*100</f>
        <v>-3.8181818181818183</v>
      </c>
      <c r="I9" s="164">
        <v>0</v>
      </c>
      <c r="J9" s="164">
        <v>0</v>
      </c>
      <c r="K9" s="164">
        <v>1587</v>
      </c>
      <c r="L9" s="275">
        <f>K9/G9*100</f>
        <v>100</v>
      </c>
      <c r="M9" s="164">
        <v>0</v>
      </c>
      <c r="N9" s="164">
        <v>0</v>
      </c>
      <c r="O9" s="200">
        <v>87905256.239999995</v>
      </c>
      <c r="P9" s="200">
        <v>88251192.409999996</v>
      </c>
      <c r="Q9" s="179">
        <f>(P9-O9)/O9*100</f>
        <v>0.39353297492873762</v>
      </c>
      <c r="R9" s="164">
        <v>0</v>
      </c>
      <c r="S9" s="164">
        <v>0</v>
      </c>
      <c r="T9" s="200">
        <v>86437847.620000005</v>
      </c>
      <c r="U9" s="200">
        <v>86437847.620000005</v>
      </c>
      <c r="V9" s="200">
        <f>U9/P9*100</f>
        <v>97.945246131547435</v>
      </c>
      <c r="W9" s="164">
        <v>0</v>
      </c>
      <c r="X9" s="164">
        <v>0</v>
      </c>
      <c r="Y9" s="201">
        <f>SUM(O9/F9)</f>
        <v>53275.912872727269</v>
      </c>
      <c r="Z9" s="201">
        <f>SUM(P9/G9)</f>
        <v>55608.816893509764</v>
      </c>
      <c r="AA9" s="179">
        <f>(Z9-Y9)/Y9*100</f>
        <v>4.3789095202472694</v>
      </c>
      <c r="AB9" s="164">
        <v>0</v>
      </c>
      <c r="AC9" s="164">
        <v>0</v>
      </c>
      <c r="AD9" s="179">
        <f>T9-U9</f>
        <v>0</v>
      </c>
    </row>
    <row r="10" spans="1:30" s="271" customFormat="1" ht="60" x14ac:dyDescent="0.25">
      <c r="A10" s="164">
        <v>764</v>
      </c>
      <c r="B10" s="110" t="s">
        <v>193</v>
      </c>
      <c r="C10" s="112" t="s">
        <v>115</v>
      </c>
      <c r="D10" s="112">
        <v>4</v>
      </c>
      <c r="E10" s="164" t="s">
        <v>61</v>
      </c>
      <c r="F10" s="164">
        <v>448</v>
      </c>
      <c r="G10" s="164">
        <v>442</v>
      </c>
      <c r="H10" s="170">
        <f>(G10-F10)/F10*100</f>
        <v>-1.3392857142857142</v>
      </c>
      <c r="I10" s="164">
        <v>0</v>
      </c>
      <c r="J10" s="164">
        <v>0</v>
      </c>
      <c r="K10" s="164">
        <v>442</v>
      </c>
      <c r="L10" s="275">
        <f>K10/G10*100</f>
        <v>100</v>
      </c>
      <c r="M10" s="164">
        <v>0</v>
      </c>
      <c r="N10" s="164">
        <v>0</v>
      </c>
      <c r="O10" s="200">
        <v>23867608.960000001</v>
      </c>
      <c r="P10" s="200">
        <v>24579097.07</v>
      </c>
      <c r="Q10" s="179">
        <f t="shared" ref="Q10" si="0">(P10-O10)/O10*100</f>
        <v>2.9809777392967618</v>
      </c>
      <c r="R10" s="164">
        <v>0</v>
      </c>
      <c r="S10" s="164">
        <v>0</v>
      </c>
      <c r="T10" s="200">
        <v>23867608.960000001</v>
      </c>
      <c r="U10" s="200">
        <v>23867608.960000001</v>
      </c>
      <c r="V10" s="200">
        <f>U10/P10*100</f>
        <v>97.105312257916893</v>
      </c>
      <c r="W10" s="164">
        <v>0</v>
      </c>
      <c r="X10" s="164">
        <v>0</v>
      </c>
      <c r="Y10" s="201">
        <f t="shared" ref="Y10" si="1">SUM(O10/F10)</f>
        <v>53275.912857142859</v>
      </c>
      <c r="Z10" s="201">
        <f t="shared" ref="Z10" si="2">SUM(P10/G10)</f>
        <v>55608.81690045249</v>
      </c>
      <c r="AA10" s="179">
        <f>(Z10-Y10)/Y10*100</f>
        <v>4.3789095638121038</v>
      </c>
      <c r="AB10" s="164">
        <v>0</v>
      </c>
      <c r="AC10" s="164">
        <v>0</v>
      </c>
      <c r="AD10" s="179">
        <f>T10-U10</f>
        <v>0</v>
      </c>
    </row>
    <row r="11" spans="1:30" s="271" customFormat="1" ht="45" x14ac:dyDescent="0.25">
      <c r="A11" s="164">
        <v>764</v>
      </c>
      <c r="B11" s="110" t="s">
        <v>194</v>
      </c>
      <c r="C11" s="112" t="s">
        <v>115</v>
      </c>
      <c r="D11" s="112">
        <v>1</v>
      </c>
      <c r="E11" s="164" t="s">
        <v>61</v>
      </c>
      <c r="F11" s="164">
        <v>46</v>
      </c>
      <c r="G11" s="164">
        <v>24</v>
      </c>
      <c r="H11" s="170">
        <f>(G11-F11)/F11*100</f>
        <v>-47.826086956521742</v>
      </c>
      <c r="I11" s="164">
        <v>0</v>
      </c>
      <c r="J11" s="164">
        <v>1</v>
      </c>
      <c r="K11" s="164">
        <v>24</v>
      </c>
      <c r="L11" s="275">
        <f>K11/G11*100</f>
        <v>100</v>
      </c>
      <c r="M11" s="164">
        <v>0</v>
      </c>
      <c r="N11" s="164">
        <v>0</v>
      </c>
      <c r="O11" s="200">
        <v>1722760.31</v>
      </c>
      <c r="P11" s="200">
        <v>898831.35999999999</v>
      </c>
      <c r="Q11" s="179">
        <f>(P11-O11)/O11*100</f>
        <v>-47.826093114485559</v>
      </c>
      <c r="R11" s="164">
        <v>0</v>
      </c>
      <c r="S11" s="164">
        <v>1</v>
      </c>
      <c r="T11" s="200">
        <v>898831.35999999999</v>
      </c>
      <c r="U11" s="200">
        <v>898831.35999999999</v>
      </c>
      <c r="V11" s="200">
        <f>U11/P11*100</f>
        <v>100</v>
      </c>
      <c r="W11" s="164">
        <v>1</v>
      </c>
      <c r="X11" s="164">
        <v>0</v>
      </c>
      <c r="Y11" s="201">
        <f>SUM(O11/F11)</f>
        <v>37451.311086956521</v>
      </c>
      <c r="Z11" s="201">
        <f>SUM(P11/G11)</f>
        <v>37451.306666666664</v>
      </c>
      <c r="AA11" s="179">
        <f>(Z11-Y11)/Y11*100</f>
        <v>-1.1802763985530261E-5</v>
      </c>
      <c r="AB11" s="164">
        <v>0</v>
      </c>
      <c r="AC11" s="164">
        <v>0</v>
      </c>
      <c r="AD11" s="179">
        <f>T11-U11</f>
        <v>0</v>
      </c>
    </row>
    <row r="12" spans="1:30" s="271" customFormat="1" ht="87" hidden="1" customHeight="1" x14ac:dyDescent="0.25">
      <c r="A12" s="164" t="s">
        <v>196</v>
      </c>
      <c r="B12" s="110"/>
      <c r="C12" s="112"/>
      <c r="D12" s="112"/>
      <c r="E12" s="164"/>
      <c r="F12" s="164"/>
      <c r="G12" s="164"/>
      <c r="H12" s="170"/>
      <c r="I12" s="164"/>
      <c r="J12" s="164"/>
      <c r="K12" s="164"/>
      <c r="L12" s="275"/>
      <c r="M12" s="164"/>
      <c r="N12" s="164"/>
      <c r="O12" s="200"/>
      <c r="P12" s="200"/>
      <c r="Q12" s="179" t="e">
        <f t="shared" ref="Q12:Q22" si="3">(P12-O12)/O12*100</f>
        <v>#DIV/0!</v>
      </c>
      <c r="R12" s="164"/>
      <c r="S12" s="164"/>
      <c r="T12" s="200"/>
      <c r="U12" s="200"/>
      <c r="V12" s="200"/>
      <c r="W12" s="164"/>
      <c r="X12" s="164"/>
      <c r="Y12" s="201"/>
      <c r="Z12" s="201"/>
      <c r="AA12" s="179"/>
      <c r="AB12" s="164"/>
      <c r="AC12" s="164"/>
      <c r="AD12" s="179"/>
    </row>
    <row r="13" spans="1:30" s="271" customFormat="1" ht="108" hidden="1" customHeight="1" x14ac:dyDescent="0.25">
      <c r="A13" s="164"/>
      <c r="B13" s="69" t="s">
        <v>143</v>
      </c>
      <c r="C13" s="32" t="s">
        <v>163</v>
      </c>
      <c r="D13" s="30"/>
      <c r="E13" s="164" t="s">
        <v>51</v>
      </c>
      <c r="F13" s="32"/>
      <c r="G13" s="32"/>
      <c r="H13" s="198" t="e">
        <f t="shared" ref="H13:H21" si="4">(G13-F13)/F13*100</f>
        <v>#DIV/0!</v>
      </c>
      <c r="I13" s="32"/>
      <c r="J13" s="32"/>
      <c r="K13" s="32"/>
      <c r="L13" s="199" t="e">
        <f t="shared" ref="L13:L21" si="5">K13/G13*100</f>
        <v>#DIV/0!</v>
      </c>
      <c r="M13" s="32"/>
      <c r="N13" s="32"/>
      <c r="O13" s="254"/>
      <c r="P13" s="254"/>
      <c r="Q13" s="179" t="e">
        <f t="shared" si="3"/>
        <v>#DIV/0!</v>
      </c>
      <c r="R13" s="32"/>
      <c r="S13" s="32"/>
      <c r="T13" s="254"/>
      <c r="U13" s="254"/>
      <c r="V13" s="254" t="e">
        <f t="shared" ref="V13:V21" si="6">U13/P13*100</f>
        <v>#DIV/0!</v>
      </c>
      <c r="W13" s="32"/>
      <c r="X13" s="32"/>
      <c r="Y13" s="201" t="e">
        <f t="shared" ref="Y13:Y21" si="7">SUM(O13/F13)</f>
        <v>#DIV/0!</v>
      </c>
      <c r="Z13" s="201" t="e">
        <f t="shared" ref="Z13:Z21" si="8">SUM(P13/G13)</f>
        <v>#DIV/0!</v>
      </c>
      <c r="AA13" s="270" t="e">
        <f t="shared" ref="AA13:AA21" si="9">(Z13-Y13)/Y13*100</f>
        <v>#DIV/0!</v>
      </c>
      <c r="AB13" s="32"/>
      <c r="AC13" s="32"/>
      <c r="AD13" s="99">
        <f t="shared" ref="AD13:AD21" si="10">T13-U13</f>
        <v>0</v>
      </c>
    </row>
    <row r="14" spans="1:30" s="271" customFormat="1" ht="91.5" hidden="1" customHeight="1" x14ac:dyDescent="0.25">
      <c r="A14" s="164"/>
      <c r="B14" s="69" t="s">
        <v>144</v>
      </c>
      <c r="C14" s="32" t="s">
        <v>163</v>
      </c>
      <c r="D14" s="30"/>
      <c r="E14" s="164" t="s">
        <v>51</v>
      </c>
      <c r="F14" s="32"/>
      <c r="G14" s="32"/>
      <c r="H14" s="198" t="e">
        <f t="shared" si="4"/>
        <v>#DIV/0!</v>
      </c>
      <c r="I14" s="32"/>
      <c r="J14" s="32"/>
      <c r="K14" s="32"/>
      <c r="L14" s="199" t="e">
        <f t="shared" si="5"/>
        <v>#DIV/0!</v>
      </c>
      <c r="M14" s="32"/>
      <c r="N14" s="32"/>
      <c r="O14" s="254"/>
      <c r="P14" s="254"/>
      <c r="Q14" s="179" t="e">
        <f t="shared" si="3"/>
        <v>#DIV/0!</v>
      </c>
      <c r="R14" s="32"/>
      <c r="S14" s="32"/>
      <c r="T14" s="254"/>
      <c r="U14" s="254"/>
      <c r="V14" s="254" t="e">
        <f t="shared" si="6"/>
        <v>#DIV/0!</v>
      </c>
      <c r="W14" s="32"/>
      <c r="X14" s="32"/>
      <c r="Y14" s="201" t="e">
        <f t="shared" si="7"/>
        <v>#DIV/0!</v>
      </c>
      <c r="Z14" s="201" t="e">
        <f t="shared" si="8"/>
        <v>#DIV/0!</v>
      </c>
      <c r="AA14" s="270" t="e">
        <f t="shared" si="9"/>
        <v>#DIV/0!</v>
      </c>
      <c r="AB14" s="32"/>
      <c r="AC14" s="32"/>
      <c r="AD14" s="99">
        <f t="shared" si="10"/>
        <v>0</v>
      </c>
    </row>
    <row r="15" spans="1:30" s="271" customFormat="1" ht="95.25" hidden="1" customHeight="1" x14ac:dyDescent="0.25">
      <c r="A15" s="164"/>
      <c r="B15" s="69" t="s">
        <v>145</v>
      </c>
      <c r="C15" s="30" t="s">
        <v>115</v>
      </c>
      <c r="D15" s="30"/>
      <c r="E15" s="164" t="s">
        <v>51</v>
      </c>
      <c r="F15" s="32"/>
      <c r="G15" s="32"/>
      <c r="H15" s="198" t="e">
        <f t="shared" si="4"/>
        <v>#DIV/0!</v>
      </c>
      <c r="I15" s="32"/>
      <c r="J15" s="32"/>
      <c r="K15" s="32"/>
      <c r="L15" s="199" t="e">
        <f t="shared" si="5"/>
        <v>#DIV/0!</v>
      </c>
      <c r="M15" s="32"/>
      <c r="N15" s="32"/>
      <c r="O15" s="254"/>
      <c r="P15" s="254"/>
      <c r="Q15" s="179" t="e">
        <f t="shared" si="3"/>
        <v>#DIV/0!</v>
      </c>
      <c r="R15" s="32"/>
      <c r="S15" s="32"/>
      <c r="T15" s="254"/>
      <c r="U15" s="254"/>
      <c r="V15" s="254" t="e">
        <f t="shared" si="6"/>
        <v>#DIV/0!</v>
      </c>
      <c r="W15" s="32"/>
      <c r="X15" s="32"/>
      <c r="Y15" s="201" t="e">
        <f t="shared" si="7"/>
        <v>#DIV/0!</v>
      </c>
      <c r="Z15" s="201" t="e">
        <f t="shared" si="8"/>
        <v>#DIV/0!</v>
      </c>
      <c r="AA15" s="270" t="e">
        <f t="shared" si="9"/>
        <v>#DIV/0!</v>
      </c>
      <c r="AB15" s="32"/>
      <c r="AC15" s="32"/>
      <c r="AD15" s="99">
        <f t="shared" si="10"/>
        <v>0</v>
      </c>
    </row>
    <row r="16" spans="1:30" s="271" customFormat="1" ht="128.25" hidden="1" customHeight="1" x14ac:dyDescent="0.25">
      <c r="A16" s="164"/>
      <c r="B16" s="69" t="s">
        <v>146</v>
      </c>
      <c r="C16" s="30" t="s">
        <v>115</v>
      </c>
      <c r="D16" s="30"/>
      <c r="E16" s="164" t="s">
        <v>51</v>
      </c>
      <c r="F16" s="32"/>
      <c r="G16" s="32"/>
      <c r="H16" s="198" t="e">
        <f t="shared" si="4"/>
        <v>#DIV/0!</v>
      </c>
      <c r="I16" s="32"/>
      <c r="J16" s="32"/>
      <c r="K16" s="32"/>
      <c r="L16" s="199" t="e">
        <f t="shared" si="5"/>
        <v>#DIV/0!</v>
      </c>
      <c r="M16" s="32"/>
      <c r="N16" s="32"/>
      <c r="O16" s="254"/>
      <c r="P16" s="254"/>
      <c r="Q16" s="179" t="e">
        <f t="shared" si="3"/>
        <v>#DIV/0!</v>
      </c>
      <c r="R16" s="32"/>
      <c r="S16" s="32"/>
      <c r="T16" s="254"/>
      <c r="U16" s="254"/>
      <c r="V16" s="254" t="e">
        <f t="shared" si="6"/>
        <v>#DIV/0!</v>
      </c>
      <c r="W16" s="32"/>
      <c r="X16" s="32"/>
      <c r="Y16" s="201" t="e">
        <f t="shared" si="7"/>
        <v>#DIV/0!</v>
      </c>
      <c r="Z16" s="201" t="e">
        <f t="shared" si="8"/>
        <v>#DIV/0!</v>
      </c>
      <c r="AA16" s="270" t="e">
        <f t="shared" si="9"/>
        <v>#DIV/0!</v>
      </c>
      <c r="AB16" s="32"/>
      <c r="AC16" s="32"/>
      <c r="AD16" s="99">
        <f t="shared" si="10"/>
        <v>0</v>
      </c>
    </row>
    <row r="17" spans="1:30" s="271" customFormat="1" ht="66" hidden="1" customHeight="1" x14ac:dyDescent="0.25">
      <c r="A17" s="164"/>
      <c r="B17" s="69" t="s">
        <v>148</v>
      </c>
      <c r="C17" s="32" t="s">
        <v>164</v>
      </c>
      <c r="D17" s="30"/>
      <c r="E17" s="164" t="s">
        <v>51</v>
      </c>
      <c r="F17" s="32"/>
      <c r="G17" s="32"/>
      <c r="H17" s="198" t="e">
        <f t="shared" si="4"/>
        <v>#DIV/0!</v>
      </c>
      <c r="I17" s="32"/>
      <c r="J17" s="32"/>
      <c r="K17" s="32"/>
      <c r="L17" s="199" t="e">
        <f t="shared" si="5"/>
        <v>#DIV/0!</v>
      </c>
      <c r="M17" s="32"/>
      <c r="N17" s="32"/>
      <c r="O17" s="254"/>
      <c r="P17" s="254"/>
      <c r="Q17" s="179" t="e">
        <f t="shared" si="3"/>
        <v>#DIV/0!</v>
      </c>
      <c r="R17" s="32"/>
      <c r="S17" s="32"/>
      <c r="T17" s="254"/>
      <c r="U17" s="254"/>
      <c r="V17" s="254" t="e">
        <f t="shared" si="6"/>
        <v>#DIV/0!</v>
      </c>
      <c r="W17" s="32"/>
      <c r="X17" s="32"/>
      <c r="Y17" s="201" t="e">
        <f t="shared" si="7"/>
        <v>#DIV/0!</v>
      </c>
      <c r="Z17" s="201" t="e">
        <f t="shared" si="8"/>
        <v>#DIV/0!</v>
      </c>
      <c r="AA17" s="270" t="e">
        <f t="shared" si="9"/>
        <v>#DIV/0!</v>
      </c>
      <c r="AB17" s="32"/>
      <c r="AC17" s="32"/>
      <c r="AD17" s="99">
        <f t="shared" si="10"/>
        <v>0</v>
      </c>
    </row>
    <row r="18" spans="1:30" s="271" customFormat="1" ht="98.25" hidden="1" customHeight="1" x14ac:dyDescent="0.25">
      <c r="A18" s="164"/>
      <c r="B18" s="69" t="s">
        <v>150</v>
      </c>
      <c r="C18" s="32" t="s">
        <v>165</v>
      </c>
      <c r="D18" s="30"/>
      <c r="E18" s="164" t="s">
        <v>51</v>
      </c>
      <c r="F18" s="32"/>
      <c r="G18" s="32"/>
      <c r="H18" s="198" t="e">
        <f t="shared" si="4"/>
        <v>#DIV/0!</v>
      </c>
      <c r="I18" s="32"/>
      <c r="J18" s="32"/>
      <c r="K18" s="32"/>
      <c r="L18" s="199" t="e">
        <f t="shared" si="5"/>
        <v>#DIV/0!</v>
      </c>
      <c r="M18" s="32"/>
      <c r="N18" s="32"/>
      <c r="O18" s="254"/>
      <c r="P18" s="254"/>
      <c r="Q18" s="179" t="e">
        <f t="shared" si="3"/>
        <v>#DIV/0!</v>
      </c>
      <c r="R18" s="32"/>
      <c r="S18" s="32"/>
      <c r="T18" s="254"/>
      <c r="U18" s="254"/>
      <c r="V18" s="254" t="e">
        <f t="shared" si="6"/>
        <v>#DIV/0!</v>
      </c>
      <c r="W18" s="32"/>
      <c r="X18" s="32"/>
      <c r="Y18" s="201" t="e">
        <f t="shared" si="7"/>
        <v>#DIV/0!</v>
      </c>
      <c r="Z18" s="201" t="e">
        <f t="shared" si="8"/>
        <v>#DIV/0!</v>
      </c>
      <c r="AA18" s="270" t="e">
        <f t="shared" si="9"/>
        <v>#DIV/0!</v>
      </c>
      <c r="AB18" s="32"/>
      <c r="AC18" s="32"/>
      <c r="AD18" s="99">
        <f t="shared" si="10"/>
        <v>0</v>
      </c>
    </row>
    <row r="19" spans="1:30" s="271" customFormat="1" ht="98.25" hidden="1" customHeight="1" x14ac:dyDescent="0.25">
      <c r="A19" s="289"/>
      <c r="B19" s="329" t="s">
        <v>151</v>
      </c>
      <c r="C19" s="32" t="s">
        <v>164</v>
      </c>
      <c r="D19" s="30"/>
      <c r="E19" s="164" t="s">
        <v>61</v>
      </c>
      <c r="F19" s="32"/>
      <c r="G19" s="32"/>
      <c r="H19" s="198" t="e">
        <f t="shared" si="4"/>
        <v>#DIV/0!</v>
      </c>
      <c r="I19" s="32"/>
      <c r="J19" s="32"/>
      <c r="K19" s="32"/>
      <c r="L19" s="199" t="e">
        <f t="shared" si="5"/>
        <v>#DIV/0!</v>
      </c>
      <c r="M19" s="32"/>
      <c r="N19" s="32"/>
      <c r="O19" s="254"/>
      <c r="P19" s="254"/>
      <c r="Q19" s="179" t="e">
        <f t="shared" si="3"/>
        <v>#DIV/0!</v>
      </c>
      <c r="R19" s="32"/>
      <c r="S19" s="32"/>
      <c r="T19" s="254"/>
      <c r="U19" s="254"/>
      <c r="V19" s="254" t="e">
        <f t="shared" si="6"/>
        <v>#DIV/0!</v>
      </c>
      <c r="W19" s="32"/>
      <c r="X19" s="32"/>
      <c r="Y19" s="201" t="e">
        <f t="shared" si="7"/>
        <v>#DIV/0!</v>
      </c>
      <c r="Z19" s="201" t="e">
        <f t="shared" si="8"/>
        <v>#DIV/0!</v>
      </c>
      <c r="AA19" s="270" t="e">
        <f t="shared" si="9"/>
        <v>#DIV/0!</v>
      </c>
      <c r="AB19" s="32"/>
      <c r="AC19" s="32"/>
      <c r="AD19" s="99">
        <f t="shared" si="10"/>
        <v>0</v>
      </c>
    </row>
    <row r="20" spans="1:30" s="271" customFormat="1" ht="114.75" hidden="1" customHeight="1" x14ac:dyDescent="0.25">
      <c r="A20" s="322"/>
      <c r="B20" s="330"/>
      <c r="C20" s="32" t="s">
        <v>164</v>
      </c>
      <c r="D20" s="30"/>
      <c r="E20" s="164" t="s">
        <v>51</v>
      </c>
      <c r="F20" s="32"/>
      <c r="G20" s="32"/>
      <c r="H20" s="198" t="e">
        <f t="shared" si="4"/>
        <v>#DIV/0!</v>
      </c>
      <c r="I20" s="32"/>
      <c r="J20" s="32"/>
      <c r="K20" s="32"/>
      <c r="L20" s="199" t="e">
        <f t="shared" si="5"/>
        <v>#DIV/0!</v>
      </c>
      <c r="M20" s="32"/>
      <c r="N20" s="32"/>
      <c r="O20" s="254"/>
      <c r="P20" s="254"/>
      <c r="Q20" s="179" t="e">
        <f t="shared" si="3"/>
        <v>#DIV/0!</v>
      </c>
      <c r="R20" s="32"/>
      <c r="S20" s="32"/>
      <c r="T20" s="254"/>
      <c r="U20" s="254"/>
      <c r="V20" s="254" t="e">
        <f t="shared" si="6"/>
        <v>#DIV/0!</v>
      </c>
      <c r="W20" s="32"/>
      <c r="X20" s="32"/>
      <c r="Y20" s="201" t="e">
        <f t="shared" si="7"/>
        <v>#DIV/0!</v>
      </c>
      <c r="Z20" s="201" t="e">
        <f t="shared" si="8"/>
        <v>#DIV/0!</v>
      </c>
      <c r="AA20" s="270" t="e">
        <f t="shared" si="9"/>
        <v>#DIV/0!</v>
      </c>
      <c r="AB20" s="32"/>
      <c r="AC20" s="32"/>
      <c r="AD20" s="99">
        <f t="shared" si="10"/>
        <v>0</v>
      </c>
    </row>
    <row r="21" spans="1:30" s="188" customFormat="1" ht="89.25" hidden="1" customHeight="1" x14ac:dyDescent="0.25">
      <c r="A21" s="164"/>
      <c r="B21" s="69" t="s">
        <v>154</v>
      </c>
      <c r="C21" s="32" t="s">
        <v>165</v>
      </c>
      <c r="D21" s="273"/>
      <c r="E21" s="164" t="s">
        <v>51</v>
      </c>
      <c r="F21" s="32"/>
      <c r="G21" s="32"/>
      <c r="H21" s="198" t="e">
        <f t="shared" si="4"/>
        <v>#DIV/0!</v>
      </c>
      <c r="I21" s="32"/>
      <c r="J21" s="32"/>
      <c r="K21" s="32"/>
      <c r="L21" s="199" t="e">
        <f t="shared" si="5"/>
        <v>#DIV/0!</v>
      </c>
      <c r="M21" s="32"/>
      <c r="N21" s="32"/>
      <c r="O21" s="254"/>
      <c r="P21" s="254"/>
      <c r="Q21" s="179" t="e">
        <f t="shared" si="3"/>
        <v>#DIV/0!</v>
      </c>
      <c r="R21" s="32"/>
      <c r="S21" s="32"/>
      <c r="T21" s="254"/>
      <c r="U21" s="254"/>
      <c r="V21" s="254" t="e">
        <f t="shared" si="6"/>
        <v>#DIV/0!</v>
      </c>
      <c r="W21" s="32"/>
      <c r="X21" s="32"/>
      <c r="Y21" s="201" t="e">
        <f t="shared" si="7"/>
        <v>#DIV/0!</v>
      </c>
      <c r="Z21" s="201" t="e">
        <f t="shared" si="8"/>
        <v>#DIV/0!</v>
      </c>
      <c r="AA21" s="270" t="e">
        <f t="shared" si="9"/>
        <v>#DIV/0!</v>
      </c>
      <c r="AB21" s="32"/>
      <c r="AC21" s="32"/>
      <c r="AD21" s="99">
        <f t="shared" si="10"/>
        <v>0</v>
      </c>
    </row>
    <row r="22" spans="1:30" s="188" customFormat="1" ht="32.25" customHeight="1" x14ac:dyDescent="0.25">
      <c r="A22" s="180"/>
      <c r="B22" s="181" t="s">
        <v>33</v>
      </c>
      <c r="C22" s="182"/>
      <c r="D22" s="182"/>
      <c r="E22" s="182"/>
      <c r="F22" s="183"/>
      <c r="G22" s="183"/>
      <c r="H22" s="183"/>
      <c r="I22" s="183"/>
      <c r="J22" s="183"/>
      <c r="K22" s="183"/>
      <c r="L22" s="183"/>
      <c r="M22" s="183"/>
      <c r="N22" s="183"/>
      <c r="O22" s="100">
        <f>SUM(O8:O21)</f>
        <v>113495625.50999999</v>
      </c>
      <c r="P22" s="100">
        <f>SUM(P8:P21)</f>
        <v>113729120.83999999</v>
      </c>
      <c r="Q22" s="179">
        <f t="shared" si="3"/>
        <v>0.20573068693244498</v>
      </c>
      <c r="R22" s="184"/>
      <c r="S22" s="184"/>
      <c r="T22" s="100">
        <f>SUM(T8:T21)</f>
        <v>111204287.94000001</v>
      </c>
      <c r="U22" s="100">
        <f>SUM(U8:U21)</f>
        <v>111204287.94000001</v>
      </c>
      <c r="V22" s="200">
        <f>U22/P22*100</f>
        <v>97.77995918604519</v>
      </c>
      <c r="W22" s="100"/>
      <c r="X22" s="184"/>
      <c r="Y22" s="184"/>
      <c r="Z22" s="184"/>
      <c r="AA22" s="184"/>
      <c r="AB22" s="184"/>
      <c r="AC22" s="184"/>
      <c r="AD22" s="185">
        <f>SUM(AD8:AD21)</f>
        <v>0</v>
      </c>
    </row>
    <row r="23" spans="1:30" s="13" customFormat="1" x14ac:dyDescent="0.25">
      <c r="A23" s="45"/>
      <c r="D23" s="20"/>
      <c r="E23" s="1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1"/>
      <c r="S23" s="21"/>
      <c r="T23" s="16"/>
      <c r="U23" s="16"/>
      <c r="V23" s="16"/>
      <c r="W23" s="16"/>
      <c r="X23" s="16"/>
      <c r="Y23" s="15"/>
      <c r="Z23" s="15"/>
      <c r="AA23" s="16"/>
      <c r="AB23" s="16"/>
      <c r="AC23" s="16"/>
      <c r="AD23" s="16"/>
    </row>
    <row r="24" spans="1:30" s="13" customFormat="1" x14ac:dyDescent="0.25">
      <c r="A24" s="45"/>
      <c r="D24" s="20"/>
      <c r="E24" s="14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1"/>
      <c r="S24" s="21"/>
      <c r="T24" s="16"/>
      <c r="U24" s="16"/>
      <c r="V24" s="16"/>
      <c r="W24" s="16"/>
      <c r="X24" s="16"/>
      <c r="Y24" s="15"/>
      <c r="Z24" s="15"/>
      <c r="AA24" s="16"/>
      <c r="AB24" s="16"/>
      <c r="AC24" s="16"/>
      <c r="AD24" s="16"/>
    </row>
    <row r="25" spans="1:30" s="13" customFormat="1" x14ac:dyDescent="0.25">
      <c r="A25" s="45"/>
      <c r="D25" s="20"/>
      <c r="E25" s="1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21"/>
      <c r="S25" s="21"/>
      <c r="T25" s="16"/>
      <c r="U25" s="16"/>
      <c r="V25" s="16"/>
      <c r="W25" s="16"/>
      <c r="X25" s="16"/>
      <c r="Y25" s="15"/>
      <c r="Z25" s="15"/>
      <c r="AA25" s="16"/>
      <c r="AB25" s="16"/>
      <c r="AC25" s="16"/>
      <c r="AD25" s="16"/>
    </row>
    <row r="26" spans="1:30" s="115" customFormat="1" ht="36" customHeight="1" x14ac:dyDescent="0.25">
      <c r="A26" s="284" t="s">
        <v>199</v>
      </c>
      <c r="B26" s="284"/>
      <c r="C26" s="284"/>
      <c r="D26" s="285"/>
      <c r="E26" s="285"/>
      <c r="G26" s="286" t="s">
        <v>197</v>
      </c>
      <c r="H26" s="286"/>
      <c r="I26" s="113"/>
      <c r="J26" s="113"/>
      <c r="K26" s="113"/>
      <c r="L26" s="113"/>
      <c r="M26" s="113"/>
      <c r="N26" s="113"/>
      <c r="O26" s="113"/>
      <c r="P26" s="113"/>
      <c r="Q26" s="113"/>
      <c r="R26" s="114"/>
      <c r="W26" s="113"/>
      <c r="X26" s="113"/>
      <c r="Y26" s="116"/>
      <c r="Z26" s="116"/>
      <c r="AA26" s="113"/>
      <c r="AB26" s="113"/>
      <c r="AC26" s="113"/>
      <c r="AD26" s="113"/>
    </row>
    <row r="27" spans="1:30" s="13" customFormat="1" x14ac:dyDescent="0.25">
      <c r="A27" s="1"/>
      <c r="D27" s="287" t="s">
        <v>34</v>
      </c>
      <c r="E27" s="287"/>
      <c r="F27" s="16"/>
      <c r="G27" s="288" t="s">
        <v>35</v>
      </c>
      <c r="H27" s="288"/>
      <c r="I27" s="16"/>
      <c r="J27" s="16"/>
      <c r="K27" s="16"/>
      <c r="L27" s="16"/>
      <c r="M27" s="16"/>
      <c r="N27" s="16"/>
      <c r="O27" s="16"/>
      <c r="P27" s="16"/>
      <c r="Q27" s="16"/>
      <c r="R27" s="21"/>
      <c r="W27" s="16"/>
      <c r="X27" s="16"/>
      <c r="Y27" s="15"/>
      <c r="Z27" s="15"/>
      <c r="AA27" s="16"/>
      <c r="AB27" s="16"/>
      <c r="AC27" s="16"/>
      <c r="AD27" s="16"/>
    </row>
    <row r="28" spans="1:30" s="13" customFormat="1" x14ac:dyDescent="0.25">
      <c r="A28" s="45"/>
      <c r="D28" s="20"/>
      <c r="E28" s="14"/>
      <c r="R28" s="22"/>
      <c r="S28" s="22"/>
      <c r="Y28" s="17"/>
      <c r="Z28" s="17"/>
    </row>
    <row r="29" spans="1:30" s="13" customFormat="1" x14ac:dyDescent="0.25">
      <c r="A29" s="283" t="s">
        <v>245</v>
      </c>
      <c r="B29" s="283"/>
      <c r="C29" s="283"/>
      <c r="D29" s="283"/>
      <c r="E29" s="283"/>
      <c r="F29" s="283"/>
      <c r="R29" s="22"/>
      <c r="S29" s="22"/>
      <c r="Y29" s="17"/>
      <c r="Z29" s="17"/>
    </row>
    <row r="30" spans="1:30" s="13" customFormat="1" x14ac:dyDescent="0.25">
      <c r="A30" s="89"/>
      <c r="B30" s="89"/>
      <c r="C30" s="89"/>
      <c r="D30" s="90"/>
      <c r="E30" s="90"/>
      <c r="F30" s="90"/>
      <c r="R30" s="22"/>
      <c r="S30" s="22"/>
      <c r="Y30" s="17"/>
      <c r="Z30" s="17"/>
    </row>
    <row r="31" spans="1:30" s="13" customFormat="1" x14ac:dyDescent="0.25">
      <c r="A31" s="283" t="s">
        <v>198</v>
      </c>
      <c r="B31" s="283"/>
      <c r="C31" s="283"/>
      <c r="D31" s="283"/>
      <c r="E31" s="283"/>
      <c r="F31" s="90"/>
      <c r="R31" s="22"/>
      <c r="S31" s="22"/>
      <c r="Y31" s="17"/>
      <c r="Z31" s="17"/>
    </row>
    <row r="32" spans="1:30" x14ac:dyDescent="0.25">
      <c r="A32" s="45"/>
    </row>
    <row r="33" spans="1:1" x14ac:dyDescent="0.25">
      <c r="A33" s="45"/>
    </row>
    <row r="34" spans="1:1" x14ac:dyDescent="0.25">
      <c r="A34" s="45"/>
    </row>
    <row r="35" spans="1:1" x14ac:dyDescent="0.25">
      <c r="A35" s="45"/>
    </row>
    <row r="36" spans="1:1" x14ac:dyDescent="0.25">
      <c r="A36" s="45"/>
    </row>
    <row r="37" spans="1:1" x14ac:dyDescent="0.25">
      <c r="A37" s="45"/>
    </row>
    <row r="38" spans="1:1" x14ac:dyDescent="0.25">
      <c r="A38" s="45"/>
    </row>
    <row r="39" spans="1:1" x14ac:dyDescent="0.25">
      <c r="A39" s="45"/>
    </row>
  </sheetData>
  <mergeCells count="39">
    <mergeCell ref="AA4:AA6"/>
    <mergeCell ref="AB4:AC5"/>
    <mergeCell ref="A29:F29"/>
    <mergeCell ref="A31:E31"/>
    <mergeCell ref="A26:C26"/>
    <mergeCell ref="D26:E26"/>
    <mergeCell ref="G26:H26"/>
    <mergeCell ref="D27:E27"/>
    <mergeCell ref="G27:H27"/>
    <mergeCell ref="H5:H6"/>
    <mergeCell ref="I5:J5"/>
    <mergeCell ref="B19:B20"/>
    <mergeCell ref="A19:A20"/>
    <mergeCell ref="R5:S5"/>
    <mergeCell ref="T5:T6"/>
    <mergeCell ref="U5:U6"/>
    <mergeCell ref="A1:AD1"/>
    <mergeCell ref="A3:A6"/>
    <mergeCell ref="B3:B6"/>
    <mergeCell ref="C3:C6"/>
    <mergeCell ref="D3:D6"/>
    <mergeCell ref="E3:X3"/>
    <mergeCell ref="Y3:AC3"/>
    <mergeCell ref="AD3:AD6"/>
    <mergeCell ref="E4:N4"/>
    <mergeCell ref="O4:X4"/>
    <mergeCell ref="Y4:Y6"/>
    <mergeCell ref="Z4:Z6"/>
    <mergeCell ref="W5:X5"/>
    <mergeCell ref="Q5:Q6"/>
    <mergeCell ref="E5:E6"/>
    <mergeCell ref="F5:F6"/>
    <mergeCell ref="G5:G6"/>
    <mergeCell ref="V5:V6"/>
    <mergeCell ref="K5:K6"/>
    <mergeCell ref="L5:L6"/>
    <mergeCell ref="M5:N5"/>
    <mergeCell ref="O5:O6"/>
    <mergeCell ref="P5:P6"/>
  </mergeCells>
  <printOptions horizontalCentered="1"/>
  <pageMargins left="0.196527777777778" right="0.196527777777778" top="0.94513888888888897" bottom="0.15763888888888899" header="0.31527777777777799" footer="0.51180555555555496"/>
  <pageSetup paperSize="9" scale="40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B80A"/>
    <pageSetUpPr fitToPage="1"/>
  </sheetPr>
  <dimension ref="A1:AJ26"/>
  <sheetViews>
    <sheetView view="pageBreakPreview" zoomScale="70" zoomScaleNormal="70" zoomScaleSheetLayoutView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R10" sqref="R10"/>
    </sheetView>
  </sheetViews>
  <sheetFormatPr defaultRowHeight="15" x14ac:dyDescent="0.25"/>
  <cols>
    <col min="1" max="1" width="14" style="1" customWidth="1"/>
    <col min="2" max="2" width="19.140625" style="13" customWidth="1"/>
    <col min="3" max="3" width="14.85546875" style="13" customWidth="1"/>
    <col min="4" max="4" width="9.5703125" style="20" customWidth="1"/>
    <col min="5" max="5" width="12.28515625" style="14" customWidth="1"/>
    <col min="6" max="6" width="13.7109375" style="13" customWidth="1"/>
    <col min="7" max="7" width="11.85546875" style="13" customWidth="1"/>
    <col min="8" max="8" width="15.42578125" style="13" customWidth="1"/>
    <col min="9" max="11" width="12.140625" style="13" customWidth="1"/>
    <col min="12" max="12" width="12.28515625" style="13" customWidth="1"/>
    <col min="13" max="14" width="7.5703125" style="13" customWidth="1"/>
    <col min="15" max="16" width="13.42578125" style="13" customWidth="1"/>
    <col min="17" max="17" width="14.42578125" style="13" customWidth="1"/>
    <col min="18" max="19" width="11.85546875" style="22" customWidth="1"/>
    <col min="20" max="21" width="15.140625" style="13" customWidth="1"/>
    <col min="22" max="22" width="11.7109375" style="13" customWidth="1"/>
    <col min="23" max="24" width="7" style="13" customWidth="1"/>
    <col min="25" max="25" width="13.5703125" style="17" customWidth="1"/>
    <col min="26" max="26" width="11" style="17" customWidth="1"/>
    <col min="27" max="27" width="15.28515625" style="13" customWidth="1"/>
    <col min="28" max="29" width="11.7109375" style="13" customWidth="1"/>
    <col min="30" max="30" width="13" style="13" customWidth="1"/>
    <col min="31" max="31" width="11" style="13" hidden="1" customWidth="1"/>
    <col min="32" max="32" width="25.28515625" style="13" hidden="1" customWidth="1"/>
    <col min="33" max="34" width="11.42578125" style="13" hidden="1" customWidth="1"/>
    <col min="35" max="35" width="13.42578125" style="13" hidden="1" customWidth="1"/>
    <col min="36" max="1025" width="8.85546875" style="13" customWidth="1"/>
    <col min="1026" max="16384" width="9.140625" style="13"/>
  </cols>
  <sheetData>
    <row r="1" spans="1:36" ht="32.1" customHeight="1" x14ac:dyDescent="0.25">
      <c r="A1" s="328" t="s">
        <v>167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</row>
    <row r="2" spans="1:36" ht="32.1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spans="1:36" ht="29.25" customHeight="1" x14ac:dyDescent="0.25">
      <c r="A3" s="281" t="s">
        <v>242</v>
      </c>
      <c r="B3" s="281" t="s">
        <v>0</v>
      </c>
      <c r="C3" s="281" t="s">
        <v>1</v>
      </c>
      <c r="D3" s="281" t="s">
        <v>2</v>
      </c>
      <c r="E3" s="281" t="s">
        <v>3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302" t="s">
        <v>118</v>
      </c>
      <c r="Z3" s="302"/>
      <c r="AA3" s="302"/>
      <c r="AB3" s="302"/>
      <c r="AC3" s="302"/>
      <c r="AD3" s="281" t="s">
        <v>111</v>
      </c>
      <c r="AE3" s="281" t="s">
        <v>4</v>
      </c>
      <c r="AF3" s="281" t="s">
        <v>119</v>
      </c>
      <c r="AG3" s="281"/>
      <c r="AH3" s="281"/>
      <c r="AI3" s="281"/>
    </row>
    <row r="4" spans="1:36" ht="17.649999999999999" customHeight="1" x14ac:dyDescent="0.25">
      <c r="A4" s="281"/>
      <c r="B4" s="281"/>
      <c r="C4" s="281"/>
      <c r="D4" s="281"/>
      <c r="E4" s="282" t="s">
        <v>5</v>
      </c>
      <c r="F4" s="282"/>
      <c r="G4" s="282"/>
      <c r="H4" s="282"/>
      <c r="I4" s="282"/>
      <c r="J4" s="282"/>
      <c r="K4" s="282"/>
      <c r="L4" s="282"/>
      <c r="M4" s="282"/>
      <c r="N4" s="282"/>
      <c r="O4" s="303" t="s">
        <v>110</v>
      </c>
      <c r="P4" s="303"/>
      <c r="Q4" s="303"/>
      <c r="R4" s="303"/>
      <c r="S4" s="303"/>
      <c r="T4" s="303"/>
      <c r="U4" s="303"/>
      <c r="V4" s="303"/>
      <c r="W4" s="303"/>
      <c r="X4" s="303"/>
      <c r="Y4" s="279" t="s">
        <v>6</v>
      </c>
      <c r="Z4" s="279" t="s">
        <v>7</v>
      </c>
      <c r="AA4" s="279" t="s">
        <v>8</v>
      </c>
      <c r="AB4" s="279" t="s">
        <v>9</v>
      </c>
      <c r="AC4" s="279"/>
      <c r="AD4" s="281"/>
      <c r="AE4" s="281"/>
      <c r="AF4" s="281"/>
      <c r="AG4" s="281"/>
      <c r="AH4" s="281"/>
      <c r="AI4" s="281"/>
    </row>
    <row r="5" spans="1:36" ht="108" customHeight="1" x14ac:dyDescent="0.25">
      <c r="A5" s="281"/>
      <c r="B5" s="281"/>
      <c r="C5" s="281"/>
      <c r="D5" s="281"/>
      <c r="E5" s="279" t="s">
        <v>10</v>
      </c>
      <c r="F5" s="279" t="s">
        <v>11</v>
      </c>
      <c r="G5" s="279" t="s">
        <v>12</v>
      </c>
      <c r="H5" s="279" t="s">
        <v>13</v>
      </c>
      <c r="I5" s="279" t="s">
        <v>14</v>
      </c>
      <c r="J5" s="279"/>
      <c r="K5" s="279" t="s">
        <v>15</v>
      </c>
      <c r="L5" s="279" t="s">
        <v>16</v>
      </c>
      <c r="M5" s="279" t="s">
        <v>17</v>
      </c>
      <c r="N5" s="279"/>
      <c r="O5" s="279" t="s">
        <v>18</v>
      </c>
      <c r="P5" s="279" t="s">
        <v>19</v>
      </c>
      <c r="Q5" s="279" t="s">
        <v>20</v>
      </c>
      <c r="R5" s="279" t="s">
        <v>21</v>
      </c>
      <c r="S5" s="279"/>
      <c r="T5" s="279" t="s">
        <v>36</v>
      </c>
      <c r="U5" s="279" t="s">
        <v>22</v>
      </c>
      <c r="V5" s="279" t="s">
        <v>23</v>
      </c>
      <c r="W5" s="279" t="s">
        <v>17</v>
      </c>
      <c r="X5" s="279"/>
      <c r="Y5" s="279"/>
      <c r="Z5" s="279"/>
      <c r="AA5" s="279"/>
      <c r="AB5" s="279"/>
      <c r="AC5" s="279"/>
      <c r="AD5" s="281"/>
      <c r="AE5" s="281"/>
      <c r="AF5" s="281"/>
      <c r="AG5" s="281"/>
      <c r="AH5" s="281"/>
      <c r="AI5" s="281"/>
    </row>
    <row r="6" spans="1:36" ht="91.5" customHeight="1" x14ac:dyDescent="0.25">
      <c r="A6" s="281"/>
      <c r="B6" s="281"/>
      <c r="C6" s="281"/>
      <c r="D6" s="281"/>
      <c r="E6" s="279"/>
      <c r="F6" s="279"/>
      <c r="G6" s="279"/>
      <c r="H6" s="279"/>
      <c r="I6" s="2" t="s">
        <v>24</v>
      </c>
      <c r="J6" s="3" t="s">
        <v>25</v>
      </c>
      <c r="K6" s="279"/>
      <c r="L6" s="279"/>
      <c r="M6" s="2" t="s">
        <v>26</v>
      </c>
      <c r="N6" s="3" t="s">
        <v>27</v>
      </c>
      <c r="O6" s="279"/>
      <c r="P6" s="279"/>
      <c r="Q6" s="279"/>
      <c r="R6" s="2" t="s">
        <v>28</v>
      </c>
      <c r="S6" s="3" t="s">
        <v>25</v>
      </c>
      <c r="T6" s="279"/>
      <c r="U6" s="279"/>
      <c r="V6" s="279"/>
      <c r="W6" s="2" t="s">
        <v>26</v>
      </c>
      <c r="X6" s="3" t="s">
        <v>27</v>
      </c>
      <c r="Y6" s="279"/>
      <c r="Z6" s="279"/>
      <c r="AA6" s="279"/>
      <c r="AB6" s="4" t="s">
        <v>24</v>
      </c>
      <c r="AC6" s="4" t="s">
        <v>25</v>
      </c>
      <c r="AD6" s="281"/>
      <c r="AE6" s="281"/>
      <c r="AF6" s="4" t="s">
        <v>29</v>
      </c>
      <c r="AG6" s="4" t="s">
        <v>120</v>
      </c>
      <c r="AH6" s="4" t="s">
        <v>121</v>
      </c>
      <c r="AI6" s="4" t="s">
        <v>30</v>
      </c>
    </row>
    <row r="7" spans="1:36" x14ac:dyDescent="0.25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  <c r="U7" s="51">
        <v>21</v>
      </c>
      <c r="V7" s="51">
        <v>22</v>
      </c>
      <c r="W7" s="51">
        <v>23</v>
      </c>
      <c r="X7" s="51">
        <v>24</v>
      </c>
      <c r="Y7" s="51">
        <v>25</v>
      </c>
      <c r="Z7" s="51">
        <v>26</v>
      </c>
      <c r="AA7" s="51">
        <v>27</v>
      </c>
      <c r="AB7" s="51">
        <v>28</v>
      </c>
      <c r="AC7" s="51">
        <v>29</v>
      </c>
      <c r="AD7" s="51">
        <v>30</v>
      </c>
      <c r="AE7" s="51">
        <v>31</v>
      </c>
      <c r="AF7" s="51">
        <v>32</v>
      </c>
      <c r="AG7" s="51">
        <v>33</v>
      </c>
      <c r="AH7" s="51">
        <v>34</v>
      </c>
      <c r="AI7" s="18">
        <v>35</v>
      </c>
    </row>
    <row r="8" spans="1:36" s="191" customFormat="1" ht="45" hidden="1" x14ac:dyDescent="0.25">
      <c r="A8" s="177" t="s">
        <v>233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161"/>
      <c r="Z8" s="161"/>
      <c r="AA8" s="51"/>
      <c r="AB8" s="51"/>
      <c r="AC8" s="51"/>
      <c r="AD8" s="51"/>
      <c r="AE8" s="177"/>
      <c r="AF8" s="177"/>
      <c r="AG8" s="177"/>
      <c r="AH8" s="177"/>
      <c r="AI8" s="178"/>
    </row>
    <row r="9" spans="1:36" s="190" customFormat="1" ht="165.75" x14ac:dyDescent="0.25">
      <c r="A9" s="93" t="s">
        <v>244</v>
      </c>
      <c r="B9" s="81" t="s">
        <v>142</v>
      </c>
      <c r="C9" s="94" t="s">
        <v>115</v>
      </c>
      <c r="D9" s="30">
        <v>1</v>
      </c>
      <c r="E9" s="94" t="s">
        <v>51</v>
      </c>
      <c r="F9" s="31">
        <v>3000</v>
      </c>
      <c r="G9" s="31">
        <v>3750</v>
      </c>
      <c r="H9" s="278">
        <v>25</v>
      </c>
      <c r="I9" s="31">
        <v>1</v>
      </c>
      <c r="J9" s="31">
        <v>0</v>
      </c>
      <c r="K9" s="31">
        <v>3750</v>
      </c>
      <c r="L9" s="166">
        <f>K9/G9*100</f>
        <v>100</v>
      </c>
      <c r="M9" s="31">
        <v>0</v>
      </c>
      <c r="N9" s="31">
        <v>0</v>
      </c>
      <c r="O9" s="95">
        <v>6081632.54</v>
      </c>
      <c r="P9" s="95">
        <v>6538132.54</v>
      </c>
      <c r="Q9" s="158">
        <f>(P9-O9)/O9*100</f>
        <v>7.506208193236219</v>
      </c>
      <c r="R9" s="94">
        <v>0</v>
      </c>
      <c r="S9" s="94">
        <v>0</v>
      </c>
      <c r="T9" s="202">
        <v>6275730.4800000004</v>
      </c>
      <c r="U9" s="203">
        <v>6260561.4699999997</v>
      </c>
      <c r="V9" s="95">
        <f>U9/P9*100</f>
        <v>95.754581781543379</v>
      </c>
      <c r="W9" s="94">
        <v>0</v>
      </c>
      <c r="X9" s="94">
        <v>0</v>
      </c>
      <c r="Y9" s="103">
        <f>O9/F9</f>
        <v>2027.2108466666666</v>
      </c>
      <c r="Z9" s="103">
        <f>P9/G9</f>
        <v>1743.5020106666666</v>
      </c>
      <c r="AA9" s="196">
        <f>(Z9-Y9)/Y9*100</f>
        <v>-13.995033445411027</v>
      </c>
      <c r="AB9" s="94">
        <v>0</v>
      </c>
      <c r="AC9" s="94">
        <v>1</v>
      </c>
      <c r="AD9" s="158">
        <f>T9-U9</f>
        <v>15169.010000000708</v>
      </c>
      <c r="AE9" s="189">
        <v>100</v>
      </c>
      <c r="AF9" s="175" t="s">
        <v>116</v>
      </c>
      <c r="AG9" s="175">
        <v>15.4</v>
      </c>
      <c r="AH9" s="175">
        <v>73.25</v>
      </c>
      <c r="AI9" s="176">
        <f>AH9/AG9*100</f>
        <v>475.64935064935065</v>
      </c>
      <c r="AJ9" s="190" t="s">
        <v>232</v>
      </c>
    </row>
    <row r="10" spans="1:36" s="190" customFormat="1" ht="255" x14ac:dyDescent="0.25">
      <c r="A10" s="93" t="s">
        <v>244</v>
      </c>
      <c r="B10" s="66" t="s">
        <v>141</v>
      </c>
      <c r="C10" s="29" t="s">
        <v>115</v>
      </c>
      <c r="D10" s="30">
        <v>1</v>
      </c>
      <c r="E10" s="94" t="s">
        <v>51</v>
      </c>
      <c r="F10" s="31">
        <v>106</v>
      </c>
      <c r="G10" s="31">
        <v>112</v>
      </c>
      <c r="H10" s="278">
        <v>5.6</v>
      </c>
      <c r="I10" s="31">
        <v>0</v>
      </c>
      <c r="J10" s="31">
        <v>0</v>
      </c>
      <c r="K10" s="31">
        <v>112</v>
      </c>
      <c r="L10" s="166">
        <f>K10/G10*100</f>
        <v>100</v>
      </c>
      <c r="M10" s="31">
        <v>0</v>
      </c>
      <c r="N10" s="31">
        <v>0</v>
      </c>
      <c r="O10" s="95">
        <v>9829845.7899999991</v>
      </c>
      <c r="P10" s="95">
        <v>11408574.59</v>
      </c>
      <c r="Q10" s="158">
        <f>(P10-O10)/O10*100</f>
        <v>16.060565279732643</v>
      </c>
      <c r="R10" s="94">
        <v>1</v>
      </c>
      <c r="S10" s="94">
        <v>0</v>
      </c>
      <c r="T10" s="204">
        <v>11146891.220000001</v>
      </c>
      <c r="U10" s="204">
        <v>11040074.390000001</v>
      </c>
      <c r="V10" s="95">
        <f>U10/P10*100</f>
        <v>96.769971593795759</v>
      </c>
      <c r="W10" s="94">
        <v>0</v>
      </c>
      <c r="X10" s="94">
        <v>0</v>
      </c>
      <c r="Y10" s="103">
        <f>O10/F10</f>
        <v>92734.394245283009</v>
      </c>
      <c r="Z10" s="103">
        <f>P10/G10</f>
        <v>101862.27312499999</v>
      </c>
      <c r="AA10" s="196">
        <f>(Z10-Y10)/Y10*100</f>
        <v>9.8430349968898163</v>
      </c>
      <c r="AB10" s="94">
        <v>0</v>
      </c>
      <c r="AC10" s="94">
        <v>0</v>
      </c>
      <c r="AD10" s="158">
        <f>T10-U10</f>
        <v>106816.83000000007</v>
      </c>
      <c r="AE10" s="189">
        <v>100</v>
      </c>
      <c r="AF10" s="175" t="s">
        <v>117</v>
      </c>
      <c r="AG10" s="175">
        <v>33.450000000000003</v>
      </c>
      <c r="AH10" s="175">
        <v>37.5</v>
      </c>
      <c r="AI10" s="176">
        <f>AH10/AG10*100</f>
        <v>112.10762331838563</v>
      </c>
    </row>
    <row r="11" spans="1:36" s="33" customFormat="1" ht="75" hidden="1" x14ac:dyDescent="0.25">
      <c r="A11" s="31" t="s">
        <v>196</v>
      </c>
      <c r="B11" s="156"/>
      <c r="C11" s="29"/>
      <c r="D11" s="30"/>
      <c r="E11" s="94"/>
      <c r="F11" s="32"/>
      <c r="G11" s="32"/>
      <c r="H11" s="157"/>
      <c r="I11" s="32"/>
      <c r="J11" s="32"/>
      <c r="K11" s="32"/>
      <c r="L11" s="35"/>
      <c r="M11" s="32"/>
      <c r="N11" s="32"/>
      <c r="O11" s="95"/>
      <c r="P11" s="95"/>
      <c r="Q11" s="158"/>
      <c r="R11" s="32"/>
      <c r="S11" s="32"/>
      <c r="T11" s="95"/>
      <c r="U11" s="95"/>
      <c r="V11" s="95"/>
      <c r="W11" s="32"/>
      <c r="X11" s="32"/>
      <c r="Y11" s="103"/>
      <c r="Z11" s="103"/>
      <c r="AA11" s="98"/>
      <c r="AB11" s="32"/>
      <c r="AC11" s="32"/>
      <c r="AD11" s="99"/>
      <c r="AE11" s="36"/>
      <c r="AF11" s="32"/>
      <c r="AG11" s="32"/>
      <c r="AH11" s="32"/>
      <c r="AI11" s="34"/>
    </row>
    <row r="12" spans="1:36" s="33" customFormat="1" ht="255" hidden="1" x14ac:dyDescent="0.25">
      <c r="A12" s="93"/>
      <c r="B12" s="66" t="s">
        <v>140</v>
      </c>
      <c r="C12" s="94" t="s">
        <v>164</v>
      </c>
      <c r="D12" s="30"/>
      <c r="E12" s="94" t="s">
        <v>51</v>
      </c>
      <c r="F12" s="104"/>
      <c r="G12" s="104"/>
      <c r="H12" s="149" t="e">
        <f>(G12-F12)/F12*100</f>
        <v>#DIV/0!</v>
      </c>
      <c r="I12" s="104"/>
      <c r="J12" s="104"/>
      <c r="K12" s="104"/>
      <c r="L12" s="105" t="e">
        <f>K12/G12*100</f>
        <v>#DIV/0!</v>
      </c>
      <c r="M12" s="104"/>
      <c r="N12" s="104"/>
      <c r="O12" s="106"/>
      <c r="P12" s="106"/>
      <c r="Q12" s="107" t="e">
        <f t="shared" ref="Q12:Q14" si="0">(P12-O12)/O12*100</f>
        <v>#DIV/0!</v>
      </c>
      <c r="R12" s="104"/>
      <c r="S12" s="104"/>
      <c r="T12" s="106"/>
      <c r="U12" s="106"/>
      <c r="V12" s="106" t="e">
        <f>U12/P12*100</f>
        <v>#DIV/0!</v>
      </c>
      <c r="W12" s="104"/>
      <c r="X12" s="104"/>
      <c r="Y12" s="108" t="e">
        <f t="shared" ref="Y12:Z14" si="1">O12/F12</f>
        <v>#DIV/0!</v>
      </c>
      <c r="Z12" s="108" t="e">
        <f t="shared" si="1"/>
        <v>#DIV/0!</v>
      </c>
      <c r="AA12" s="109" t="e">
        <f>(Z12-Y12)/Y12*100</f>
        <v>#DIV/0!</v>
      </c>
      <c r="AB12" s="104"/>
      <c r="AC12" s="104"/>
      <c r="AD12" s="107">
        <f>T12-U12</f>
        <v>0</v>
      </c>
      <c r="AE12" s="36">
        <v>100</v>
      </c>
      <c r="AF12" s="32" t="s">
        <v>116</v>
      </c>
      <c r="AG12" s="32">
        <v>15.4</v>
      </c>
      <c r="AH12" s="32">
        <v>73.25</v>
      </c>
      <c r="AI12" s="34">
        <f>AH12/AG12*100</f>
        <v>475.64935064935065</v>
      </c>
    </row>
    <row r="13" spans="1:36" s="33" customFormat="1" ht="255" hidden="1" x14ac:dyDescent="0.25">
      <c r="A13" s="93"/>
      <c r="B13" s="66" t="s">
        <v>141</v>
      </c>
      <c r="C13" s="29" t="s">
        <v>115</v>
      </c>
      <c r="D13" s="30"/>
      <c r="E13" s="94" t="s">
        <v>51</v>
      </c>
      <c r="F13" s="104"/>
      <c r="G13" s="104"/>
      <c r="H13" s="149" t="e">
        <f>(G13-F13)/F13*100</f>
        <v>#DIV/0!</v>
      </c>
      <c r="I13" s="104"/>
      <c r="J13" s="104"/>
      <c r="K13" s="104"/>
      <c r="L13" s="105" t="e">
        <f>K13/G13*100</f>
        <v>#DIV/0!</v>
      </c>
      <c r="M13" s="104"/>
      <c r="N13" s="104"/>
      <c r="O13" s="106"/>
      <c r="P13" s="106"/>
      <c r="Q13" s="107" t="e">
        <f t="shared" si="0"/>
        <v>#DIV/0!</v>
      </c>
      <c r="R13" s="104"/>
      <c r="S13" s="104"/>
      <c r="T13" s="106"/>
      <c r="U13" s="106"/>
      <c r="V13" s="106" t="e">
        <f>U13/P13*100</f>
        <v>#DIV/0!</v>
      </c>
      <c r="W13" s="104"/>
      <c r="X13" s="104"/>
      <c r="Y13" s="108" t="e">
        <f t="shared" si="1"/>
        <v>#DIV/0!</v>
      </c>
      <c r="Z13" s="108" t="e">
        <f t="shared" si="1"/>
        <v>#DIV/0!</v>
      </c>
      <c r="AA13" s="109" t="e">
        <f>(Z13-Y13)/Y13*100</f>
        <v>#DIV/0!</v>
      </c>
      <c r="AB13" s="104"/>
      <c r="AC13" s="104"/>
      <c r="AD13" s="107">
        <f>T13-U13</f>
        <v>0</v>
      </c>
      <c r="AE13" s="36">
        <v>100</v>
      </c>
      <c r="AF13" s="32" t="s">
        <v>117</v>
      </c>
      <c r="AG13" s="32">
        <v>33.450000000000003</v>
      </c>
      <c r="AH13" s="32">
        <v>37.5</v>
      </c>
      <c r="AI13" s="34">
        <f>AH13/AG13*100</f>
        <v>112.10762331838563</v>
      </c>
    </row>
    <row r="14" spans="1:36" s="33" customFormat="1" ht="165.75" hidden="1" x14ac:dyDescent="0.25">
      <c r="A14" s="93"/>
      <c r="B14" s="81" t="s">
        <v>142</v>
      </c>
      <c r="C14" s="29" t="s">
        <v>115</v>
      </c>
      <c r="D14" s="30"/>
      <c r="E14" s="94"/>
      <c r="F14" s="104"/>
      <c r="G14" s="104"/>
      <c r="H14" s="149" t="e">
        <f>(G14-F14)/F14*100</f>
        <v>#DIV/0!</v>
      </c>
      <c r="I14" s="104"/>
      <c r="J14" s="104"/>
      <c r="K14" s="104"/>
      <c r="L14" s="105" t="e">
        <f>K14/G14*100</f>
        <v>#DIV/0!</v>
      </c>
      <c r="M14" s="104"/>
      <c r="N14" s="104"/>
      <c r="O14" s="106"/>
      <c r="P14" s="106"/>
      <c r="Q14" s="107" t="e">
        <f t="shared" si="0"/>
        <v>#DIV/0!</v>
      </c>
      <c r="R14" s="104"/>
      <c r="S14" s="104"/>
      <c r="T14" s="106"/>
      <c r="U14" s="106"/>
      <c r="V14" s="106" t="e">
        <f>U14/P14*100</f>
        <v>#DIV/0!</v>
      </c>
      <c r="W14" s="104"/>
      <c r="X14" s="104"/>
      <c r="Y14" s="108" t="e">
        <f t="shared" si="1"/>
        <v>#DIV/0!</v>
      </c>
      <c r="Z14" s="108" t="e">
        <f t="shared" si="1"/>
        <v>#DIV/0!</v>
      </c>
      <c r="AA14" s="109" t="e">
        <f>(Z14-Y14)/Y14*100</f>
        <v>#DIV/0!</v>
      </c>
      <c r="AB14" s="104"/>
      <c r="AC14" s="104"/>
      <c r="AD14" s="107">
        <f>T14-U14</f>
        <v>0</v>
      </c>
      <c r="AE14" s="36"/>
      <c r="AF14" s="146"/>
      <c r="AG14" s="146"/>
      <c r="AH14" s="146"/>
      <c r="AI14" s="147"/>
    </row>
    <row r="15" spans="1:36" s="91" customFormat="1" x14ac:dyDescent="0.25">
      <c r="A15" s="23"/>
      <c r="B15" s="43" t="s">
        <v>32</v>
      </c>
      <c r="C15" s="25"/>
      <c r="D15" s="26"/>
      <c r="E15" s="27"/>
      <c r="F15" s="27"/>
      <c r="G15" s="27"/>
      <c r="H15" s="37"/>
      <c r="I15" s="27"/>
      <c r="J15" s="27"/>
      <c r="K15" s="27"/>
      <c r="L15" s="37"/>
      <c r="M15" s="27"/>
      <c r="N15" s="27"/>
      <c r="O15" s="96">
        <f>O9+O10+O12+O13+O14</f>
        <v>15911478.329999998</v>
      </c>
      <c r="P15" s="96">
        <f>P9+P10+P12+P13+P14</f>
        <v>17946707.129999999</v>
      </c>
      <c r="Q15" s="96">
        <f>(P15-O15)/O15*100</f>
        <v>12.790947250719734</v>
      </c>
      <c r="R15" s="27"/>
      <c r="S15" s="27"/>
      <c r="T15" s="96">
        <f>T9+T10+T12+T13+T14</f>
        <v>17422621.700000003</v>
      </c>
      <c r="U15" s="96">
        <f>U9+U10+U12+U13+U14</f>
        <v>17300635.859999999</v>
      </c>
      <c r="V15" s="96">
        <f>U15/P15*100</f>
        <v>96.400056760718982</v>
      </c>
      <c r="W15" s="27"/>
      <c r="X15" s="27"/>
      <c r="Y15" s="96"/>
      <c r="Z15" s="96"/>
      <c r="AA15" s="96"/>
      <c r="AB15" s="27"/>
      <c r="AC15" s="27"/>
      <c r="AD15" s="100">
        <f>T15-U15</f>
        <v>121985.84000000358</v>
      </c>
      <c r="AE15" s="38"/>
      <c r="AF15" s="48"/>
      <c r="AG15" s="28"/>
      <c r="AH15" s="48"/>
      <c r="AI15" s="52"/>
    </row>
    <row r="16" spans="1:36" s="91" customFormat="1" ht="14.25" x14ac:dyDescent="0.25">
      <c r="A16" s="23"/>
      <c r="B16" s="43" t="s">
        <v>33</v>
      </c>
      <c r="C16" s="27"/>
      <c r="D16" s="27"/>
      <c r="E16" s="27"/>
      <c r="F16" s="39"/>
      <c r="G16" s="39"/>
      <c r="H16" s="39"/>
      <c r="I16" s="39"/>
      <c r="J16" s="39"/>
      <c r="K16" s="39"/>
      <c r="L16" s="39"/>
      <c r="M16" s="39"/>
      <c r="N16" s="39"/>
      <c r="O16" s="97">
        <f>SUM(O15:O15)</f>
        <v>15911478.329999998</v>
      </c>
      <c r="P16" s="97">
        <f>SUM(P15:P15)</f>
        <v>17946707.129999999</v>
      </c>
      <c r="Q16" s="96">
        <f>(P16-O16)/O16*100</f>
        <v>12.790947250719734</v>
      </c>
      <c r="R16" s="41"/>
      <c r="S16" s="41"/>
      <c r="T16" s="97">
        <f>SUM(T15:T15)</f>
        <v>17422621.700000003</v>
      </c>
      <c r="U16" s="97">
        <f>SUM(U15:U15)</f>
        <v>17300635.859999999</v>
      </c>
      <c r="V16" s="97">
        <f>U16/P16*100</f>
        <v>96.400056760718982</v>
      </c>
      <c r="W16" s="41"/>
      <c r="X16" s="41"/>
      <c r="Y16" s="97"/>
      <c r="Z16" s="97"/>
      <c r="AA16" s="97"/>
      <c r="AB16" s="41"/>
      <c r="AC16" s="41"/>
      <c r="AD16" s="97">
        <f>SUM(AD15:AD15)</f>
        <v>121985.84000000358</v>
      </c>
      <c r="AE16" s="40"/>
      <c r="AF16" s="42"/>
      <c r="AG16" s="42"/>
      <c r="AH16" s="42"/>
      <c r="AI16" s="38"/>
    </row>
    <row r="17" spans="1:32" x14ac:dyDescent="0.25">
      <c r="A17" s="4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1"/>
      <c r="S17" s="21"/>
      <c r="T17" s="16"/>
      <c r="U17" s="16"/>
      <c r="V17" s="16"/>
      <c r="W17" s="16"/>
      <c r="X17" s="16"/>
      <c r="Y17" s="15"/>
      <c r="Z17" s="15"/>
      <c r="AA17" s="16"/>
      <c r="AB17" s="16"/>
      <c r="AC17" s="16"/>
      <c r="AD17" s="16"/>
      <c r="AE17" s="16"/>
      <c r="AF17" s="16"/>
    </row>
    <row r="18" spans="1:32" x14ac:dyDescent="0.25">
      <c r="A18" s="4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21"/>
      <c r="S18" s="21"/>
      <c r="T18" s="16"/>
      <c r="U18" s="16"/>
      <c r="V18" s="16"/>
      <c r="W18" s="16"/>
      <c r="X18" s="16"/>
      <c r="Y18" s="15"/>
      <c r="Z18" s="15"/>
      <c r="AA18" s="16"/>
      <c r="AB18" s="16"/>
      <c r="AC18" s="16"/>
      <c r="AD18" s="16"/>
      <c r="AE18" s="16"/>
      <c r="AF18" s="16"/>
    </row>
    <row r="19" spans="1:32" x14ac:dyDescent="0.25">
      <c r="A19" s="4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1"/>
      <c r="S19" s="21"/>
      <c r="T19" s="16"/>
      <c r="U19" s="16"/>
      <c r="V19" s="16"/>
      <c r="W19" s="16"/>
      <c r="X19" s="16"/>
      <c r="Y19" s="15"/>
      <c r="Z19" s="15"/>
      <c r="AA19" s="16"/>
      <c r="AB19" s="16"/>
      <c r="AC19" s="16"/>
      <c r="AD19" s="16"/>
      <c r="AE19" s="16"/>
      <c r="AF19" s="16"/>
    </row>
    <row r="20" spans="1:32" x14ac:dyDescent="0.25">
      <c r="A20" s="4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21"/>
      <c r="S20" s="21"/>
      <c r="T20" s="16"/>
      <c r="U20" s="16"/>
      <c r="V20" s="16"/>
      <c r="W20" s="16"/>
      <c r="X20" s="16"/>
      <c r="Y20" s="15"/>
      <c r="Z20" s="15"/>
      <c r="AA20" s="16"/>
      <c r="AB20" s="16"/>
      <c r="AC20" s="16"/>
      <c r="AD20" s="16"/>
      <c r="AE20" s="16"/>
      <c r="AF20" s="16"/>
    </row>
    <row r="21" spans="1:32" s="115" customFormat="1" ht="36" customHeight="1" x14ac:dyDescent="0.25">
      <c r="A21" s="284" t="s">
        <v>199</v>
      </c>
      <c r="B21" s="284"/>
      <c r="C21" s="284"/>
      <c r="D21" s="285"/>
      <c r="E21" s="285"/>
      <c r="G21" s="286" t="s">
        <v>197</v>
      </c>
      <c r="H21" s="286"/>
      <c r="I21" s="113"/>
      <c r="J21" s="113"/>
      <c r="K21" s="113"/>
      <c r="L21" s="113"/>
      <c r="M21" s="113"/>
      <c r="N21" s="113"/>
      <c r="O21" s="113"/>
      <c r="P21" s="113"/>
      <c r="Q21" s="113"/>
      <c r="R21" s="114"/>
      <c r="W21" s="113"/>
      <c r="X21" s="113"/>
      <c r="Y21" s="116"/>
      <c r="Z21" s="116"/>
      <c r="AA21" s="113"/>
      <c r="AB21" s="113"/>
      <c r="AC21" s="113"/>
      <c r="AD21" s="113"/>
      <c r="AE21" s="113"/>
      <c r="AF21" s="113"/>
    </row>
    <row r="22" spans="1:32" x14ac:dyDescent="0.25">
      <c r="D22" s="287" t="s">
        <v>34</v>
      </c>
      <c r="E22" s="287"/>
      <c r="F22" s="16"/>
      <c r="G22" s="288" t="s">
        <v>35</v>
      </c>
      <c r="H22" s="288"/>
      <c r="I22" s="16"/>
      <c r="J22" s="16"/>
      <c r="K22" s="16"/>
      <c r="L22" s="16"/>
      <c r="M22" s="16"/>
      <c r="N22" s="16"/>
      <c r="O22" s="16"/>
      <c r="P22" s="16"/>
      <c r="Q22" s="16"/>
      <c r="R22" s="21"/>
      <c r="S22" s="13"/>
      <c r="W22" s="16"/>
      <c r="X22" s="16"/>
      <c r="Y22" s="15"/>
      <c r="Z22" s="15"/>
      <c r="AA22" s="16"/>
      <c r="AB22" s="16"/>
      <c r="AC22" s="16"/>
      <c r="AD22" s="16"/>
      <c r="AE22" s="16"/>
      <c r="AF22" s="16"/>
    </row>
    <row r="23" spans="1:32" x14ac:dyDescent="0.25">
      <c r="A23" s="45"/>
    </row>
    <row r="24" spans="1:32" x14ac:dyDescent="0.25">
      <c r="A24" s="283" t="s">
        <v>245</v>
      </c>
      <c r="B24" s="283"/>
      <c r="C24" s="283"/>
      <c r="D24" s="283"/>
      <c r="E24" s="283"/>
      <c r="F24" s="283"/>
    </row>
    <row r="25" spans="1:32" x14ac:dyDescent="0.25">
      <c r="A25" s="89"/>
      <c r="B25" s="89"/>
      <c r="C25" s="89"/>
      <c r="D25" s="90"/>
      <c r="E25" s="90"/>
      <c r="F25" s="90"/>
    </row>
    <row r="26" spans="1:32" x14ac:dyDescent="0.25">
      <c r="A26" s="283" t="s">
        <v>198</v>
      </c>
      <c r="B26" s="283"/>
      <c r="C26" s="283"/>
      <c r="D26" s="283"/>
      <c r="E26" s="283"/>
      <c r="F26" s="90"/>
    </row>
  </sheetData>
  <mergeCells count="39">
    <mergeCell ref="A24:F24"/>
    <mergeCell ref="A26:E26"/>
    <mergeCell ref="A21:C21"/>
    <mergeCell ref="D21:E21"/>
    <mergeCell ref="G21:H21"/>
    <mergeCell ref="D22:E22"/>
    <mergeCell ref="G22:H22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honeticPr fontId="36" type="noConversion"/>
  <printOptions horizontalCentered="1"/>
  <pageMargins left="0.196527777777778" right="0.196527777777778" top="0.94513888888888897" bottom="0.15763888888888899" header="0.31527777777777799" footer="0.51180555555555496"/>
  <pageSetup paperSize="9" scale="3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opLeftCell="A16" zoomScale="80" zoomScaleNormal="80" workbookViewId="0">
      <selection activeCell="P21" sqref="P21"/>
    </sheetView>
  </sheetViews>
  <sheetFormatPr defaultRowHeight="15" x14ac:dyDescent="0.25"/>
  <cols>
    <col min="1" max="1" width="14" style="1" customWidth="1"/>
    <col min="2" max="2" width="20.85546875" style="13" customWidth="1"/>
    <col min="3" max="3" width="15.85546875" style="154" customWidth="1"/>
    <col min="4" max="4" width="9.5703125" style="159" customWidth="1"/>
    <col min="5" max="5" width="13.42578125" style="14" customWidth="1"/>
    <col min="6" max="6" width="13.7109375" style="154" customWidth="1"/>
    <col min="7" max="7" width="11.28515625" style="154" customWidth="1"/>
    <col min="8" max="8" width="15.28515625" style="154" customWidth="1"/>
    <col min="9" max="9" width="11" style="154" customWidth="1"/>
    <col min="10" max="10" width="11.85546875" style="154" customWidth="1"/>
    <col min="11" max="11" width="11.5703125" style="154" customWidth="1"/>
    <col min="12" max="12" width="12" style="154" customWidth="1"/>
    <col min="13" max="14" width="6.85546875" style="154" customWidth="1"/>
    <col min="15" max="15" width="13.5703125" style="154" customWidth="1"/>
    <col min="16" max="16" width="12.28515625" style="154" customWidth="1"/>
    <col min="17" max="17" width="14.5703125" style="154" customWidth="1"/>
    <col min="18" max="18" width="11.140625" style="160" customWidth="1"/>
    <col min="19" max="19" width="11.42578125" style="160" customWidth="1"/>
    <col min="20" max="20" width="12.28515625" style="154" customWidth="1"/>
    <col min="21" max="21" width="12.7109375" style="154" customWidth="1"/>
    <col min="22" max="22" width="11.85546875" style="154" bestFit="1" customWidth="1"/>
    <col min="23" max="24" width="7" style="154" customWidth="1"/>
    <col min="25" max="25" width="13.5703125" style="17" customWidth="1"/>
    <col min="26" max="26" width="11.140625" style="17" customWidth="1"/>
    <col min="27" max="27" width="15.28515625" style="154" customWidth="1"/>
    <col min="28" max="28" width="11.140625" style="154" customWidth="1"/>
    <col min="29" max="29" width="11.7109375" style="154" customWidth="1"/>
    <col min="30" max="30" width="13.140625" style="154" customWidth="1"/>
    <col min="31" max="1020" width="8.85546875" style="154" customWidth="1"/>
    <col min="1021" max="16384" width="9.140625" style="154"/>
  </cols>
  <sheetData>
    <row r="1" spans="1:33" ht="25.5" x14ac:dyDescent="0.25">
      <c r="A1" s="327" t="s">
        <v>201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</row>
    <row r="2" spans="1:33" ht="20.25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</row>
    <row r="3" spans="1:33" s="13" customFormat="1" ht="29.25" customHeight="1" x14ac:dyDescent="0.25">
      <c r="A3" s="281" t="s">
        <v>242</v>
      </c>
      <c r="B3" s="281" t="s">
        <v>0</v>
      </c>
      <c r="C3" s="281" t="s">
        <v>1</v>
      </c>
      <c r="D3" s="281" t="s">
        <v>2</v>
      </c>
      <c r="E3" s="281" t="s">
        <v>3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302" t="s">
        <v>118</v>
      </c>
      <c r="Z3" s="302"/>
      <c r="AA3" s="302"/>
      <c r="AB3" s="302"/>
      <c r="AC3" s="302"/>
      <c r="AD3" s="281" t="s">
        <v>111</v>
      </c>
    </row>
    <row r="4" spans="1:33" s="13" customFormat="1" ht="17.649999999999999" customHeight="1" x14ac:dyDescent="0.25">
      <c r="A4" s="281"/>
      <c r="B4" s="281"/>
      <c r="C4" s="281"/>
      <c r="D4" s="281"/>
      <c r="E4" s="282" t="s">
        <v>5</v>
      </c>
      <c r="F4" s="282"/>
      <c r="G4" s="282"/>
      <c r="H4" s="282"/>
      <c r="I4" s="282"/>
      <c r="J4" s="282"/>
      <c r="K4" s="282"/>
      <c r="L4" s="282"/>
      <c r="M4" s="282"/>
      <c r="N4" s="282"/>
      <c r="O4" s="303" t="s">
        <v>110</v>
      </c>
      <c r="P4" s="303"/>
      <c r="Q4" s="303"/>
      <c r="R4" s="303"/>
      <c r="S4" s="303"/>
      <c r="T4" s="303"/>
      <c r="U4" s="303"/>
      <c r="V4" s="303"/>
      <c r="W4" s="303"/>
      <c r="X4" s="303"/>
      <c r="Y4" s="279" t="s">
        <v>6</v>
      </c>
      <c r="Z4" s="279" t="s">
        <v>7</v>
      </c>
      <c r="AA4" s="279" t="s">
        <v>8</v>
      </c>
      <c r="AB4" s="279" t="s">
        <v>9</v>
      </c>
      <c r="AC4" s="279"/>
      <c r="AD4" s="281"/>
    </row>
    <row r="5" spans="1:33" s="13" customFormat="1" ht="108" customHeight="1" x14ac:dyDescent="0.25">
      <c r="A5" s="281"/>
      <c r="B5" s="281"/>
      <c r="C5" s="281"/>
      <c r="D5" s="281"/>
      <c r="E5" s="279" t="s">
        <v>10</v>
      </c>
      <c r="F5" s="279" t="s">
        <v>11</v>
      </c>
      <c r="G5" s="279" t="s">
        <v>12</v>
      </c>
      <c r="H5" s="279" t="s">
        <v>13</v>
      </c>
      <c r="I5" s="279" t="s">
        <v>14</v>
      </c>
      <c r="J5" s="279"/>
      <c r="K5" s="279" t="s">
        <v>15</v>
      </c>
      <c r="L5" s="279" t="s">
        <v>16</v>
      </c>
      <c r="M5" s="279" t="s">
        <v>17</v>
      </c>
      <c r="N5" s="279"/>
      <c r="O5" s="279" t="s">
        <v>18</v>
      </c>
      <c r="P5" s="279" t="s">
        <v>19</v>
      </c>
      <c r="Q5" s="279" t="s">
        <v>20</v>
      </c>
      <c r="R5" s="279" t="s">
        <v>21</v>
      </c>
      <c r="S5" s="279"/>
      <c r="T5" s="279" t="s">
        <v>36</v>
      </c>
      <c r="U5" s="279" t="s">
        <v>22</v>
      </c>
      <c r="V5" s="279" t="s">
        <v>23</v>
      </c>
      <c r="W5" s="279" t="s">
        <v>17</v>
      </c>
      <c r="X5" s="279"/>
      <c r="Y5" s="279"/>
      <c r="Z5" s="279"/>
      <c r="AA5" s="279"/>
      <c r="AB5" s="279"/>
      <c r="AC5" s="279"/>
      <c r="AD5" s="281"/>
    </row>
    <row r="6" spans="1:33" s="13" customFormat="1" ht="75" x14ac:dyDescent="0.25">
      <c r="A6" s="281"/>
      <c r="B6" s="281"/>
      <c r="C6" s="281"/>
      <c r="D6" s="281"/>
      <c r="E6" s="279"/>
      <c r="F6" s="279"/>
      <c r="G6" s="279"/>
      <c r="H6" s="279"/>
      <c r="I6" s="2" t="s">
        <v>24</v>
      </c>
      <c r="J6" s="3" t="s">
        <v>25</v>
      </c>
      <c r="K6" s="279"/>
      <c r="L6" s="279"/>
      <c r="M6" s="2" t="s">
        <v>26</v>
      </c>
      <c r="N6" s="3" t="s">
        <v>27</v>
      </c>
      <c r="O6" s="279"/>
      <c r="P6" s="279"/>
      <c r="Q6" s="279"/>
      <c r="R6" s="2" t="s">
        <v>28</v>
      </c>
      <c r="S6" s="3" t="s">
        <v>25</v>
      </c>
      <c r="T6" s="279"/>
      <c r="U6" s="279"/>
      <c r="V6" s="279"/>
      <c r="W6" s="2" t="s">
        <v>26</v>
      </c>
      <c r="X6" s="3" t="s">
        <v>27</v>
      </c>
      <c r="Y6" s="279"/>
      <c r="Z6" s="279"/>
      <c r="AA6" s="279"/>
      <c r="AB6" s="4" t="s">
        <v>24</v>
      </c>
      <c r="AC6" s="4" t="s">
        <v>25</v>
      </c>
      <c r="AD6" s="281"/>
    </row>
    <row r="7" spans="1:33" x14ac:dyDescent="0.25">
      <c r="A7" s="155">
        <v>1</v>
      </c>
      <c r="B7" s="155">
        <v>2</v>
      </c>
      <c r="C7" s="155">
        <v>3</v>
      </c>
      <c r="D7" s="51">
        <v>4</v>
      </c>
      <c r="E7" s="155">
        <v>5</v>
      </c>
      <c r="F7" s="155">
        <v>6</v>
      </c>
      <c r="G7" s="155">
        <v>7</v>
      </c>
      <c r="H7" s="155">
        <v>8</v>
      </c>
      <c r="I7" s="155">
        <v>9</v>
      </c>
      <c r="J7" s="155">
        <v>10</v>
      </c>
      <c r="K7" s="155">
        <v>11</v>
      </c>
      <c r="L7" s="155">
        <v>12</v>
      </c>
      <c r="M7" s="155">
        <v>13</v>
      </c>
      <c r="N7" s="155">
        <v>14</v>
      </c>
      <c r="O7" s="155">
        <v>15</v>
      </c>
      <c r="P7" s="155">
        <v>16</v>
      </c>
      <c r="Q7" s="155">
        <v>17</v>
      </c>
      <c r="R7" s="155">
        <v>18</v>
      </c>
      <c r="S7" s="155">
        <v>19</v>
      </c>
      <c r="T7" s="155">
        <v>20</v>
      </c>
      <c r="U7" s="155">
        <v>21</v>
      </c>
      <c r="V7" s="155">
        <v>22</v>
      </c>
      <c r="W7" s="155">
        <v>23</v>
      </c>
      <c r="X7" s="155">
        <v>24</v>
      </c>
      <c r="Y7" s="155">
        <v>25</v>
      </c>
      <c r="Z7" s="155">
        <v>26</v>
      </c>
      <c r="AA7" s="155">
        <v>27</v>
      </c>
      <c r="AB7" s="155">
        <v>28</v>
      </c>
      <c r="AC7" s="155">
        <v>29</v>
      </c>
      <c r="AD7" s="155">
        <v>30</v>
      </c>
    </row>
    <row r="8" spans="1:33" ht="45" hidden="1" x14ac:dyDescent="0.25">
      <c r="A8" s="177" t="s">
        <v>233</v>
      </c>
      <c r="B8" s="192"/>
      <c r="C8" s="192"/>
      <c r="D8" s="161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55"/>
      <c r="AB8" s="155"/>
      <c r="AC8" s="155"/>
      <c r="AD8" s="155"/>
    </row>
    <row r="9" spans="1:33" s="46" customFormat="1" ht="29.25" customHeight="1" x14ac:dyDescent="0.25">
      <c r="A9" s="335">
        <v>775</v>
      </c>
      <c r="B9" s="339" t="s">
        <v>175</v>
      </c>
      <c r="C9" s="341" t="s">
        <v>115</v>
      </c>
      <c r="D9" s="324">
        <v>39</v>
      </c>
      <c r="E9" s="31" t="s">
        <v>176</v>
      </c>
      <c r="F9" s="32">
        <v>7205</v>
      </c>
      <c r="G9" s="32">
        <v>6507</v>
      </c>
      <c r="H9" s="9">
        <f>(G9-F9)/F9*100</f>
        <v>-9.6877168632893813</v>
      </c>
      <c r="I9" s="32">
        <v>0</v>
      </c>
      <c r="J9" s="32">
        <v>16</v>
      </c>
      <c r="K9" s="32">
        <v>6486</v>
      </c>
      <c r="L9" s="35">
        <f t="shared" ref="L9:L23" si="0">K9/G9*100</f>
        <v>99.677270631627479</v>
      </c>
      <c r="M9" s="30">
        <v>0</v>
      </c>
      <c r="N9" s="30">
        <v>0</v>
      </c>
      <c r="O9" s="343">
        <v>629547444</v>
      </c>
      <c r="P9" s="343">
        <v>696959048</v>
      </c>
      <c r="Q9" s="346">
        <f>(P9-O9)/O9*100</f>
        <v>10.707946580115097</v>
      </c>
      <c r="R9" s="295">
        <v>24</v>
      </c>
      <c r="S9" s="295">
        <v>0</v>
      </c>
      <c r="T9" s="304">
        <v>696959048</v>
      </c>
      <c r="U9" s="304">
        <v>696959048</v>
      </c>
      <c r="V9" s="353">
        <f>U9/P9*100</f>
        <v>100</v>
      </c>
      <c r="W9" s="295">
        <v>0</v>
      </c>
      <c r="X9" s="295">
        <v>0</v>
      </c>
      <c r="Y9" s="103">
        <f>O9/F9</f>
        <v>87376.466897987513</v>
      </c>
      <c r="Z9" s="103">
        <f>P9/G9</f>
        <v>107109.12063931151</v>
      </c>
      <c r="AA9" s="98">
        <f>(Z9-Y9)/Y9*100</f>
        <v>22.583487799251458</v>
      </c>
      <c r="AB9" s="32">
        <v>34</v>
      </c>
      <c r="AC9" s="32">
        <v>0</v>
      </c>
      <c r="AD9" s="101">
        <f>T9-U9</f>
        <v>0</v>
      </c>
    </row>
    <row r="10" spans="1:33" s="46" customFormat="1" ht="30" x14ac:dyDescent="0.25">
      <c r="A10" s="337"/>
      <c r="B10" s="340"/>
      <c r="C10" s="342"/>
      <c r="D10" s="326"/>
      <c r="E10" s="31" t="s">
        <v>174</v>
      </c>
      <c r="F10" s="32">
        <f>138*F9</f>
        <v>994290</v>
      </c>
      <c r="G10" s="32">
        <v>858077</v>
      </c>
      <c r="H10" s="9">
        <f>(G10-F10)/F10*100</f>
        <v>-13.699524283659697</v>
      </c>
      <c r="I10" s="255">
        <v>2</v>
      </c>
      <c r="J10" s="255">
        <v>26</v>
      </c>
      <c r="K10" s="32">
        <v>858260</v>
      </c>
      <c r="L10" s="35">
        <f t="shared" si="0"/>
        <v>100.02132675738891</v>
      </c>
      <c r="M10" s="162">
        <v>1</v>
      </c>
      <c r="N10" s="162">
        <v>0</v>
      </c>
      <c r="O10" s="344"/>
      <c r="P10" s="345"/>
      <c r="Q10" s="347"/>
      <c r="R10" s="348"/>
      <c r="S10" s="348"/>
      <c r="T10" s="351"/>
      <c r="U10" s="352"/>
      <c r="V10" s="347"/>
      <c r="W10" s="348"/>
      <c r="X10" s="348"/>
      <c r="Y10" s="103">
        <f>O9/F10</f>
        <v>633.16280360860515</v>
      </c>
      <c r="Z10" s="103">
        <f>P9/G10</f>
        <v>812.23368998353294</v>
      </c>
      <c r="AA10" s="98">
        <f t="shared" ref="AA10:AA15" si="1">(Z10-Y10)/Y10*100</f>
        <v>28.281965610478586</v>
      </c>
      <c r="AB10" s="32">
        <v>34</v>
      </c>
      <c r="AC10" s="32">
        <v>0</v>
      </c>
      <c r="AD10" s="101">
        <f t="shared" ref="AD10:AD15" si="2">T10-U10</f>
        <v>0</v>
      </c>
    </row>
    <row r="11" spans="1:33" s="46" customFormat="1" ht="15" customHeight="1" x14ac:dyDescent="0.25">
      <c r="A11" s="335">
        <v>775</v>
      </c>
      <c r="B11" s="339" t="s">
        <v>177</v>
      </c>
      <c r="C11" s="349" t="s">
        <v>178</v>
      </c>
      <c r="D11" s="324">
        <v>39</v>
      </c>
      <c r="E11" s="31" t="s">
        <v>176</v>
      </c>
      <c r="F11" s="32">
        <v>7282</v>
      </c>
      <c r="G11" s="32">
        <v>6579</v>
      </c>
      <c r="H11" s="9">
        <f>(G11-F11)/F11*100</f>
        <v>-9.6539412249382028</v>
      </c>
      <c r="I11" s="32">
        <v>0</v>
      </c>
      <c r="J11" s="32">
        <v>16</v>
      </c>
      <c r="K11" s="32">
        <v>6559</v>
      </c>
      <c r="L11" s="35">
        <f t="shared" si="0"/>
        <v>99.696002431980546</v>
      </c>
      <c r="M11" s="151">
        <v>0</v>
      </c>
      <c r="N11" s="151">
        <v>0</v>
      </c>
      <c r="O11" s="343">
        <f>328552182.19-434000</f>
        <v>328118182.19</v>
      </c>
      <c r="P11" s="343">
        <f>293261261.36-221100</f>
        <v>293040161.36000001</v>
      </c>
      <c r="Q11" s="346">
        <f>(P11-O11)/O11*100</f>
        <v>-10.690666575035369</v>
      </c>
      <c r="R11" s="295">
        <v>0</v>
      </c>
      <c r="S11" s="295">
        <v>22</v>
      </c>
      <c r="T11" s="304">
        <f>284719939.67-219600</f>
        <v>284500339.67000002</v>
      </c>
      <c r="U11" s="304">
        <f>284719939.67-219600</f>
        <v>284500339.67000002</v>
      </c>
      <c r="V11" s="353">
        <f>U11/P11*100</f>
        <v>97.08578453875856</v>
      </c>
      <c r="W11" s="295">
        <v>0</v>
      </c>
      <c r="X11" s="295">
        <v>0</v>
      </c>
      <c r="Y11" s="103">
        <f>O11/F11</f>
        <v>45058.800081021698</v>
      </c>
      <c r="Z11" s="103">
        <f>P11/G11</f>
        <v>44541.748192734463</v>
      </c>
      <c r="AA11" s="98">
        <f t="shared" si="1"/>
        <v>-1.1475047878716409</v>
      </c>
      <c r="AB11" s="32">
        <v>3</v>
      </c>
      <c r="AC11" s="32">
        <v>3</v>
      </c>
      <c r="AD11" s="101">
        <f>T11-U11</f>
        <v>0</v>
      </c>
    </row>
    <row r="12" spans="1:33" s="46" customFormat="1" ht="30" x14ac:dyDescent="0.25">
      <c r="A12" s="337"/>
      <c r="B12" s="340"/>
      <c r="C12" s="350"/>
      <c r="D12" s="326"/>
      <c r="E12" s="31" t="s">
        <v>174</v>
      </c>
      <c r="F12" s="32">
        <f>138*F11</f>
        <v>1004916</v>
      </c>
      <c r="G12" s="32">
        <v>866597</v>
      </c>
      <c r="H12" s="9">
        <f t="shared" ref="H12:H23" si="3">(G12-F12)/F12*100</f>
        <v>-13.764235020638541</v>
      </c>
      <c r="I12" s="256">
        <v>2</v>
      </c>
      <c r="J12" s="256">
        <v>26</v>
      </c>
      <c r="K12" s="32">
        <v>866608</v>
      </c>
      <c r="L12" s="35">
        <f t="shared" si="0"/>
        <v>100.00126933280407</v>
      </c>
      <c r="M12" s="32">
        <v>1</v>
      </c>
      <c r="N12" s="32">
        <v>0</v>
      </c>
      <c r="O12" s="345"/>
      <c r="P12" s="345"/>
      <c r="Q12" s="347"/>
      <c r="R12" s="348"/>
      <c r="S12" s="348"/>
      <c r="T12" s="351"/>
      <c r="U12" s="352"/>
      <c r="V12" s="347"/>
      <c r="W12" s="348"/>
      <c r="X12" s="348"/>
      <c r="Y12" s="103">
        <f>O11/F12</f>
        <v>326.51304406537463</v>
      </c>
      <c r="Z12" s="103">
        <f>P11/G12</f>
        <v>338.15044520117198</v>
      </c>
      <c r="AA12" s="98">
        <f>(Z12-Y12)/Y12*100</f>
        <v>3.564145857972921</v>
      </c>
      <c r="AB12" s="32">
        <v>13</v>
      </c>
      <c r="AC12" s="32">
        <v>6</v>
      </c>
      <c r="AD12" s="101">
        <f>T11-U11</f>
        <v>0</v>
      </c>
    </row>
    <row r="13" spans="1:33" s="171" customFormat="1" ht="75" x14ac:dyDescent="0.25">
      <c r="A13" s="161">
        <v>775</v>
      </c>
      <c r="B13" s="163" t="s">
        <v>179</v>
      </c>
      <c r="C13" s="111" t="s">
        <v>115</v>
      </c>
      <c r="D13" s="112">
        <v>18</v>
      </c>
      <c r="E13" s="31" t="s">
        <v>61</v>
      </c>
      <c r="F13" s="164">
        <v>6627</v>
      </c>
      <c r="G13" s="164">
        <v>6498</v>
      </c>
      <c r="H13" s="165">
        <f t="shared" si="3"/>
        <v>-1.9465821638750567</v>
      </c>
      <c r="I13" s="164">
        <v>0</v>
      </c>
      <c r="J13" s="164">
        <v>0</v>
      </c>
      <c r="K13" s="164">
        <v>6498</v>
      </c>
      <c r="L13" s="166">
        <f t="shared" si="0"/>
        <v>100</v>
      </c>
      <c r="M13" s="164">
        <v>0</v>
      </c>
      <c r="N13" s="164">
        <v>0</v>
      </c>
      <c r="O13" s="200">
        <f>330499016.55-56084.35</f>
        <v>330442932.19999999</v>
      </c>
      <c r="P13" s="200">
        <f>350865568-81451.29</f>
        <v>350784116.70999998</v>
      </c>
      <c r="Q13" s="168">
        <f>(P13-O13)/O13*100</f>
        <v>6.1557329656209827</v>
      </c>
      <c r="R13" s="164">
        <v>3</v>
      </c>
      <c r="S13" s="164">
        <v>0</v>
      </c>
      <c r="T13" s="254">
        <f>348460860.74-81451.29</f>
        <v>348379409.44999999</v>
      </c>
      <c r="U13" s="200">
        <f>348457963.79-81451.29</f>
        <v>348376512.5</v>
      </c>
      <c r="V13" s="167">
        <f>U13/P13*100</f>
        <v>99.313650734080866</v>
      </c>
      <c r="W13" s="164">
        <v>0</v>
      </c>
      <c r="X13" s="164">
        <v>0</v>
      </c>
      <c r="Y13" s="103">
        <f t="shared" ref="Y13:Z15" si="4">O13/F13</f>
        <v>49863.125426286402</v>
      </c>
      <c r="Z13" s="103">
        <f t="shared" si="4"/>
        <v>53983.397462296089</v>
      </c>
      <c r="AA13" s="169">
        <f t="shared" si="1"/>
        <v>8.2631644141536267</v>
      </c>
      <c r="AB13" s="164">
        <v>5</v>
      </c>
      <c r="AC13" s="164">
        <v>0</v>
      </c>
      <c r="AD13" s="170">
        <f t="shared" si="2"/>
        <v>2896.9499999880791</v>
      </c>
    </row>
    <row r="14" spans="1:33" s="171" customFormat="1" ht="75" x14ac:dyDescent="0.25">
      <c r="A14" s="161">
        <v>775</v>
      </c>
      <c r="B14" s="163" t="s">
        <v>180</v>
      </c>
      <c r="C14" s="111" t="s">
        <v>115</v>
      </c>
      <c r="D14" s="112">
        <v>18</v>
      </c>
      <c r="E14" s="31" t="s">
        <v>61</v>
      </c>
      <c r="F14" s="164">
        <v>7739</v>
      </c>
      <c r="G14" s="164">
        <v>7739</v>
      </c>
      <c r="H14" s="165">
        <f t="shared" si="3"/>
        <v>0</v>
      </c>
      <c r="I14" s="164">
        <v>0</v>
      </c>
      <c r="J14" s="164">
        <v>0</v>
      </c>
      <c r="K14" s="164">
        <v>7739</v>
      </c>
      <c r="L14" s="166">
        <f t="shared" si="0"/>
        <v>100</v>
      </c>
      <c r="M14" s="164">
        <v>0</v>
      </c>
      <c r="N14" s="164">
        <v>0</v>
      </c>
      <c r="O14" s="200">
        <f>444413274.35-66361.58</f>
        <v>444346912.77000004</v>
      </c>
      <c r="P14" s="200">
        <f>487796877.86-96351.16</f>
        <v>487700526.69999999</v>
      </c>
      <c r="Q14" s="168">
        <f>(P14-O14)/O14*100</f>
        <v>9.7567042065712215</v>
      </c>
      <c r="R14" s="164">
        <v>8</v>
      </c>
      <c r="S14" s="164">
        <v>0</v>
      </c>
      <c r="T14" s="254">
        <f>484453692.31-96351.16</f>
        <v>484357341.14999998</v>
      </c>
      <c r="U14" s="200">
        <f>484449664.8-96351.16</f>
        <v>484353313.63999999</v>
      </c>
      <c r="V14" s="167">
        <f>U14/P14*100</f>
        <v>99.31367450376797</v>
      </c>
      <c r="W14" s="164">
        <v>0</v>
      </c>
      <c r="X14" s="164">
        <v>0</v>
      </c>
      <c r="Y14" s="103">
        <f t="shared" si="4"/>
        <v>57416.580019382352</v>
      </c>
      <c r="Z14" s="103">
        <f t="shared" si="4"/>
        <v>63018.545897402764</v>
      </c>
      <c r="AA14" s="169">
        <f t="shared" si="1"/>
        <v>9.7567042065712268</v>
      </c>
      <c r="AB14" s="164">
        <v>9</v>
      </c>
      <c r="AC14" s="164">
        <v>0</v>
      </c>
      <c r="AD14" s="170">
        <f t="shared" si="2"/>
        <v>4027.5099999904633</v>
      </c>
    </row>
    <row r="15" spans="1:33" s="171" customFormat="1" ht="60" x14ac:dyDescent="0.25">
      <c r="A15" s="161">
        <v>775</v>
      </c>
      <c r="B15" s="163" t="s">
        <v>181</v>
      </c>
      <c r="C15" s="111" t="s">
        <v>115</v>
      </c>
      <c r="D15" s="112">
        <v>17</v>
      </c>
      <c r="E15" s="31" t="s">
        <v>61</v>
      </c>
      <c r="F15" s="164">
        <v>1001</v>
      </c>
      <c r="G15" s="164">
        <v>963</v>
      </c>
      <c r="H15" s="165">
        <f t="shared" si="3"/>
        <v>-3.796203796203796</v>
      </c>
      <c r="I15" s="164">
        <v>0</v>
      </c>
      <c r="J15" s="164">
        <v>5</v>
      </c>
      <c r="K15" s="164">
        <v>963</v>
      </c>
      <c r="L15" s="166">
        <f t="shared" si="0"/>
        <v>100</v>
      </c>
      <c r="M15" s="164">
        <v>0</v>
      </c>
      <c r="N15" s="164">
        <v>0</v>
      </c>
      <c r="O15" s="200">
        <f>64272956.87-8554.07</f>
        <v>64264402.799999997</v>
      </c>
      <c r="P15" s="200">
        <f>68329742.59-12872.74</f>
        <v>68316869.850000009</v>
      </c>
      <c r="Q15" s="168">
        <f>(P15-O15)/O15*100</f>
        <v>6.3059281241776555</v>
      </c>
      <c r="R15" s="164">
        <v>5</v>
      </c>
      <c r="S15" s="164">
        <v>1</v>
      </c>
      <c r="T15" s="254">
        <f>67861434.94-12872.74</f>
        <v>67848562.200000003</v>
      </c>
      <c r="U15" s="200">
        <f>67860870.77-12872.74</f>
        <v>67847998.030000001</v>
      </c>
      <c r="V15" s="167">
        <f>U15/P15*100</f>
        <v>99.313680762848932</v>
      </c>
      <c r="W15" s="164">
        <v>0</v>
      </c>
      <c r="X15" s="164">
        <v>0</v>
      </c>
      <c r="Y15" s="103">
        <f t="shared" si="4"/>
        <v>64200.202597402596</v>
      </c>
      <c r="Z15" s="103">
        <f t="shared" si="4"/>
        <v>70941.713239875404</v>
      </c>
      <c r="AA15" s="169">
        <f t="shared" si="1"/>
        <v>10.500762255765148</v>
      </c>
      <c r="AB15" s="164">
        <v>8</v>
      </c>
      <c r="AC15" s="164">
        <v>0</v>
      </c>
      <c r="AD15" s="170">
        <f t="shared" si="2"/>
        <v>564.17000000178814</v>
      </c>
      <c r="AE15" s="172"/>
      <c r="AF15" s="172"/>
      <c r="AG15" s="172"/>
    </row>
    <row r="16" spans="1:33" s="46" customFormat="1" ht="75" x14ac:dyDescent="0.25">
      <c r="A16" s="161">
        <v>775</v>
      </c>
      <c r="B16" s="173" t="s">
        <v>182</v>
      </c>
      <c r="C16" s="30" t="s">
        <v>115</v>
      </c>
      <c r="D16" s="30">
        <v>6</v>
      </c>
      <c r="E16" s="257" t="s">
        <v>169</v>
      </c>
      <c r="F16" s="32">
        <v>40916458</v>
      </c>
      <c r="G16" s="32">
        <v>13011669</v>
      </c>
      <c r="H16" s="205">
        <f t="shared" si="3"/>
        <v>-68.199424788919899</v>
      </c>
      <c r="I16" s="32"/>
      <c r="J16" s="32">
        <v>6</v>
      </c>
      <c r="K16" s="32">
        <f>G16</f>
        <v>13011669</v>
      </c>
      <c r="L16" s="199">
        <f t="shared" si="0"/>
        <v>100</v>
      </c>
      <c r="M16" s="32">
        <v>0</v>
      </c>
      <c r="N16" s="32">
        <v>0</v>
      </c>
      <c r="O16" s="254">
        <v>159597172.90000001</v>
      </c>
      <c r="P16" s="254">
        <v>172776457.59</v>
      </c>
      <c r="Q16" s="99">
        <f>(P16-O16)/O16*100</f>
        <v>8.2578434508096468</v>
      </c>
      <c r="R16" s="32">
        <v>0</v>
      </c>
      <c r="S16" s="32">
        <v>0</v>
      </c>
      <c r="T16" s="254">
        <v>169354278.41999999</v>
      </c>
      <c r="U16" s="254">
        <v>169354278.41999999</v>
      </c>
      <c r="V16" s="254">
        <f>U16/P16*100</f>
        <v>98.019302387758827</v>
      </c>
      <c r="W16" s="32">
        <v>0</v>
      </c>
      <c r="X16" s="32">
        <v>0</v>
      </c>
      <c r="Y16" s="249">
        <f>O16/F16</f>
        <v>3.9005617959404013</v>
      </c>
      <c r="Z16" s="249">
        <f>P16/G16</f>
        <v>13.278577682079064</v>
      </c>
      <c r="AA16" s="258">
        <f>(Z16-Y16)/Y16*100</f>
        <v>240.42731218613292</v>
      </c>
      <c r="AB16" s="32">
        <v>6</v>
      </c>
      <c r="AC16" s="32">
        <v>0</v>
      </c>
      <c r="AD16" s="101">
        <f>T16-U16</f>
        <v>0</v>
      </c>
      <c r="AE16" s="172" t="s">
        <v>183</v>
      </c>
      <c r="AF16" s="172" t="s">
        <v>183</v>
      </c>
      <c r="AG16" s="172"/>
    </row>
    <row r="17" spans="1:33" s="46" customFormat="1" ht="15" customHeight="1" x14ac:dyDescent="0.25">
      <c r="A17" s="335">
        <v>775</v>
      </c>
      <c r="B17" s="333" t="s">
        <v>184</v>
      </c>
      <c r="C17" s="295" t="s">
        <v>178</v>
      </c>
      <c r="D17" s="324">
        <v>0</v>
      </c>
      <c r="E17" s="257" t="s">
        <v>169</v>
      </c>
      <c r="F17" s="32">
        <v>161232</v>
      </c>
      <c r="G17" s="32">
        <v>161232</v>
      </c>
      <c r="H17" s="205">
        <f t="shared" si="3"/>
        <v>0</v>
      </c>
      <c r="I17" s="295">
        <v>0</v>
      </c>
      <c r="J17" s="295">
        <v>0</v>
      </c>
      <c r="K17" s="32">
        <v>161232</v>
      </c>
      <c r="L17" s="199">
        <f t="shared" si="0"/>
        <v>100</v>
      </c>
      <c r="M17" s="295">
        <v>0</v>
      </c>
      <c r="N17" s="295">
        <v>0</v>
      </c>
      <c r="O17" s="304">
        <v>4546374.24</v>
      </c>
      <c r="P17" s="304">
        <v>4682733.72</v>
      </c>
      <c r="Q17" s="297">
        <f>(P17-O17)/O17*100</f>
        <v>2.999301702888399</v>
      </c>
      <c r="R17" s="295">
        <v>0</v>
      </c>
      <c r="S17" s="295">
        <v>1</v>
      </c>
      <c r="T17" s="304">
        <v>4569996</v>
      </c>
      <c r="U17" s="304">
        <v>4569996</v>
      </c>
      <c r="V17" s="304">
        <f>U17/P17*100</f>
        <v>97.592480658925879</v>
      </c>
      <c r="W17" s="295">
        <v>0</v>
      </c>
      <c r="X17" s="295">
        <v>0</v>
      </c>
      <c r="Y17" s="297">
        <f>O17/F18</f>
        <v>13216.204186046512</v>
      </c>
      <c r="Z17" s="297">
        <f>P17/G18</f>
        <v>13612.598023255814</v>
      </c>
      <c r="AA17" s="354">
        <f>(Z17-Y17)/Y17*100</f>
        <v>2.9993017028884044</v>
      </c>
      <c r="AB17" s="295">
        <v>0</v>
      </c>
      <c r="AC17" s="295">
        <v>0</v>
      </c>
      <c r="AD17" s="357">
        <f>T17-U17</f>
        <v>0</v>
      </c>
      <c r="AE17" s="172"/>
      <c r="AF17" s="172"/>
      <c r="AG17" s="172"/>
    </row>
    <row r="18" spans="1:33" s="46" customFormat="1" x14ac:dyDescent="0.25">
      <c r="A18" s="336"/>
      <c r="B18" s="338"/>
      <c r="C18" s="320"/>
      <c r="D18" s="325"/>
      <c r="E18" s="257" t="s">
        <v>61</v>
      </c>
      <c r="F18" s="32">
        <v>344</v>
      </c>
      <c r="G18" s="32">
        <v>344</v>
      </c>
      <c r="H18" s="205">
        <f t="shared" si="3"/>
        <v>0</v>
      </c>
      <c r="I18" s="320"/>
      <c r="J18" s="320"/>
      <c r="K18" s="32">
        <v>344</v>
      </c>
      <c r="L18" s="199">
        <f t="shared" si="0"/>
        <v>100</v>
      </c>
      <c r="M18" s="320"/>
      <c r="N18" s="320"/>
      <c r="O18" s="319"/>
      <c r="P18" s="319"/>
      <c r="Q18" s="318"/>
      <c r="R18" s="320"/>
      <c r="S18" s="320"/>
      <c r="T18" s="319"/>
      <c r="U18" s="319"/>
      <c r="V18" s="319"/>
      <c r="W18" s="320"/>
      <c r="X18" s="320"/>
      <c r="Y18" s="318"/>
      <c r="Z18" s="318"/>
      <c r="AA18" s="355"/>
      <c r="AB18" s="320"/>
      <c r="AC18" s="320"/>
      <c r="AD18" s="358"/>
      <c r="AE18" s="172"/>
      <c r="AF18" s="172"/>
      <c r="AG18" s="172"/>
    </row>
    <row r="19" spans="1:33" s="46" customFormat="1" ht="30" x14ac:dyDescent="0.25">
      <c r="A19" s="337"/>
      <c r="B19" s="334"/>
      <c r="C19" s="296"/>
      <c r="D19" s="326"/>
      <c r="E19" s="257" t="s">
        <v>174</v>
      </c>
      <c r="F19" s="32">
        <v>6718</v>
      </c>
      <c r="G19" s="32">
        <v>6718</v>
      </c>
      <c r="H19" s="205">
        <f t="shared" si="3"/>
        <v>0</v>
      </c>
      <c r="I19" s="296"/>
      <c r="J19" s="296"/>
      <c r="K19" s="32">
        <v>6718</v>
      </c>
      <c r="L19" s="199">
        <f t="shared" si="0"/>
        <v>100</v>
      </c>
      <c r="M19" s="296"/>
      <c r="N19" s="296"/>
      <c r="O19" s="305"/>
      <c r="P19" s="305"/>
      <c r="Q19" s="298"/>
      <c r="R19" s="296"/>
      <c r="S19" s="296"/>
      <c r="T19" s="305"/>
      <c r="U19" s="305"/>
      <c r="V19" s="305"/>
      <c r="W19" s="296"/>
      <c r="X19" s="296"/>
      <c r="Y19" s="298"/>
      <c r="Z19" s="298"/>
      <c r="AA19" s="356"/>
      <c r="AB19" s="296"/>
      <c r="AC19" s="296"/>
      <c r="AD19" s="359"/>
      <c r="AE19" s="276" t="s">
        <v>185</v>
      </c>
      <c r="AF19" s="172" t="s">
        <v>185</v>
      </c>
      <c r="AG19" s="172"/>
    </row>
    <row r="20" spans="1:33" s="46" customFormat="1" ht="45" x14ac:dyDescent="0.25">
      <c r="A20" s="261">
        <v>775</v>
      </c>
      <c r="B20" s="173" t="s">
        <v>186</v>
      </c>
      <c r="C20" s="30" t="s">
        <v>115</v>
      </c>
      <c r="D20" s="30">
        <v>2</v>
      </c>
      <c r="E20" s="257" t="s">
        <v>169</v>
      </c>
      <c r="F20" s="32">
        <v>34620</v>
      </c>
      <c r="G20" s="32">
        <v>34620</v>
      </c>
      <c r="H20" s="205">
        <f t="shared" si="3"/>
        <v>0</v>
      </c>
      <c r="I20" s="32">
        <v>0</v>
      </c>
      <c r="J20" s="32">
        <v>0</v>
      </c>
      <c r="K20" s="32">
        <v>34620</v>
      </c>
      <c r="L20" s="199">
        <f t="shared" si="0"/>
        <v>100</v>
      </c>
      <c r="M20" s="32">
        <v>0</v>
      </c>
      <c r="N20" s="32">
        <v>0</v>
      </c>
      <c r="O20" s="254">
        <f>1450400+14239000+763000</f>
        <v>16452400</v>
      </c>
      <c r="P20" s="254">
        <f>1385785.4+15000604.31+466075.2</f>
        <v>16852464.91</v>
      </c>
      <c r="Q20" s="99">
        <f>(P20-O20)/O20*100</f>
        <v>2.4316507621988293</v>
      </c>
      <c r="R20" s="32">
        <v>0</v>
      </c>
      <c r="S20" s="32">
        <v>2</v>
      </c>
      <c r="T20" s="254">
        <f>1338824.5+14569682.83+464575.2</f>
        <v>16373082.529999999</v>
      </c>
      <c r="U20" s="254">
        <f>1338824.5+14569682.83+464575.2</f>
        <v>16373082.529999999</v>
      </c>
      <c r="V20" s="254">
        <f>U20/P20*100</f>
        <v>97.155416833323045</v>
      </c>
      <c r="W20" s="32">
        <v>0</v>
      </c>
      <c r="X20" s="32">
        <v>0</v>
      </c>
      <c r="Y20" s="249">
        <f>O20/F20</f>
        <v>475.22819179664936</v>
      </c>
      <c r="Z20" s="249">
        <f>P20/G20</f>
        <v>486.78408174465625</v>
      </c>
      <c r="AA20" s="258">
        <f>(Z20-Y20)/Y20*100</f>
        <v>2.4316507621988199</v>
      </c>
      <c r="AB20" s="32">
        <v>0</v>
      </c>
      <c r="AC20" s="32">
        <v>0</v>
      </c>
      <c r="AD20" s="101">
        <f>T20-U20</f>
        <v>0</v>
      </c>
      <c r="AE20" s="73" t="s">
        <v>187</v>
      </c>
      <c r="AF20" s="73" t="s">
        <v>187</v>
      </c>
      <c r="AG20" s="172"/>
    </row>
    <row r="21" spans="1:33" s="46" customFormat="1" ht="43.5" customHeight="1" x14ac:dyDescent="0.25">
      <c r="A21" s="331">
        <v>775</v>
      </c>
      <c r="B21" s="333" t="s">
        <v>188</v>
      </c>
      <c r="C21" s="253" t="s">
        <v>115</v>
      </c>
      <c r="D21" s="253">
        <v>1</v>
      </c>
      <c r="E21" s="32" t="s">
        <v>61</v>
      </c>
      <c r="F21" s="32">
        <v>148</v>
      </c>
      <c r="G21" s="32">
        <v>148</v>
      </c>
      <c r="H21" s="205">
        <f t="shared" si="3"/>
        <v>0</v>
      </c>
      <c r="I21" s="151">
        <v>0</v>
      </c>
      <c r="J21" s="151">
        <v>0</v>
      </c>
      <c r="K21" s="32">
        <v>148</v>
      </c>
      <c r="L21" s="262">
        <f t="shared" si="0"/>
        <v>100</v>
      </c>
      <c r="M21" s="32">
        <v>0</v>
      </c>
      <c r="N21" s="32">
        <v>0</v>
      </c>
      <c r="O21" s="247">
        <f>5227600-O23</f>
        <v>701333.40000000037</v>
      </c>
      <c r="P21" s="247">
        <v>735637.1</v>
      </c>
      <c r="Q21" s="249">
        <f>(P21-O21)/O21*100</f>
        <v>4.8912115122421929</v>
      </c>
      <c r="R21" s="151">
        <v>0</v>
      </c>
      <c r="S21" s="151">
        <v>1</v>
      </c>
      <c r="T21" s="247">
        <f>5177526.53-T23</f>
        <v>735387.33000000007</v>
      </c>
      <c r="U21" s="247">
        <f>5177526.53-U23</f>
        <v>735387.33000000007</v>
      </c>
      <c r="V21" s="247">
        <f>U21/P21*100</f>
        <v>99.966047117525761</v>
      </c>
      <c r="W21" s="151">
        <v>0</v>
      </c>
      <c r="X21" s="151">
        <v>0</v>
      </c>
      <c r="Y21" s="249">
        <f>O21/F21</f>
        <v>4738.7391891891921</v>
      </c>
      <c r="Z21" s="249">
        <f>P21/G21</f>
        <v>4970.5209459459456</v>
      </c>
      <c r="AA21" s="259">
        <f>(Z21-Y21)/Y21*100</f>
        <v>4.8912115122421813</v>
      </c>
      <c r="AB21" s="151">
        <v>0</v>
      </c>
      <c r="AC21" s="151">
        <v>0</v>
      </c>
      <c r="AD21" s="251">
        <f>T21-U21</f>
        <v>0</v>
      </c>
      <c r="AE21" s="172"/>
      <c r="AF21" s="172"/>
      <c r="AG21" s="172"/>
    </row>
    <row r="22" spans="1:33" s="46" customFormat="1" ht="30" x14ac:dyDescent="0.25">
      <c r="A22" s="332"/>
      <c r="B22" s="334"/>
      <c r="C22" s="162"/>
      <c r="D22" s="162"/>
      <c r="E22" s="32" t="s">
        <v>174</v>
      </c>
      <c r="F22" s="32">
        <v>1548</v>
      </c>
      <c r="G22" s="32">
        <v>1548</v>
      </c>
      <c r="H22" s="205">
        <f t="shared" si="3"/>
        <v>0</v>
      </c>
      <c r="I22" s="146"/>
      <c r="J22" s="146"/>
      <c r="K22" s="32">
        <v>1548</v>
      </c>
      <c r="L22" s="262">
        <f t="shared" si="0"/>
        <v>100</v>
      </c>
      <c r="M22" s="32">
        <v>0</v>
      </c>
      <c r="N22" s="32">
        <v>0</v>
      </c>
      <c r="O22" s="248"/>
      <c r="P22" s="248"/>
      <c r="Q22" s="250"/>
      <c r="R22" s="146"/>
      <c r="S22" s="146"/>
      <c r="T22" s="248"/>
      <c r="U22" s="248"/>
      <c r="V22" s="248"/>
      <c r="W22" s="146"/>
      <c r="X22" s="146"/>
      <c r="Y22" s="250"/>
      <c r="Z22" s="250"/>
      <c r="AA22" s="260"/>
      <c r="AB22" s="146"/>
      <c r="AC22" s="146"/>
      <c r="AD22" s="252"/>
      <c r="AE22" s="73" t="s">
        <v>189</v>
      </c>
      <c r="AF22" s="73" t="s">
        <v>189</v>
      </c>
      <c r="AG22" s="172"/>
    </row>
    <row r="23" spans="1:33" s="46" customFormat="1" ht="120" x14ac:dyDescent="0.25">
      <c r="A23" s="261">
        <v>775</v>
      </c>
      <c r="B23" s="173" t="s">
        <v>190</v>
      </c>
      <c r="C23" s="29" t="s">
        <v>115</v>
      </c>
      <c r="D23" s="193">
        <v>1</v>
      </c>
      <c r="E23" s="94" t="s">
        <v>61</v>
      </c>
      <c r="F23" s="32">
        <v>1390</v>
      </c>
      <c r="G23" s="32">
        <v>1390</v>
      </c>
      <c r="H23" s="205">
        <f t="shared" si="3"/>
        <v>0</v>
      </c>
      <c r="I23" s="32">
        <v>0</v>
      </c>
      <c r="J23" s="32">
        <v>0</v>
      </c>
      <c r="K23" s="32">
        <v>1390</v>
      </c>
      <c r="L23" s="199">
        <f t="shared" si="0"/>
        <v>100</v>
      </c>
      <c r="M23" s="32">
        <v>0</v>
      </c>
      <c r="N23" s="32">
        <v>0</v>
      </c>
      <c r="O23" s="254">
        <v>4526266.5999999996</v>
      </c>
      <c r="P23" s="254">
        <v>4605072.5</v>
      </c>
      <c r="Q23" s="99">
        <f>(P23-O23)/O23*100</f>
        <v>1.7410795024756249</v>
      </c>
      <c r="R23" s="32">
        <v>0</v>
      </c>
      <c r="S23" s="32">
        <v>0</v>
      </c>
      <c r="T23" s="254">
        <v>4442139.2</v>
      </c>
      <c r="U23" s="254">
        <v>4442139.2</v>
      </c>
      <c r="V23" s="254">
        <f>U23/P23*100</f>
        <v>96.461873292982901</v>
      </c>
      <c r="W23" s="32">
        <v>0</v>
      </c>
      <c r="X23" s="32">
        <v>0</v>
      </c>
      <c r="Y23" s="249">
        <f>O23/F23</f>
        <v>3256.3069064748197</v>
      </c>
      <c r="Z23" s="249">
        <f>P23/G23</f>
        <v>3313.0017985611512</v>
      </c>
      <c r="AA23" s="258">
        <f>(Z23-Y23)/Y23*100</f>
        <v>1.7410795024756338</v>
      </c>
      <c r="AB23" s="32">
        <v>0</v>
      </c>
      <c r="AC23" s="32">
        <v>0</v>
      </c>
      <c r="AD23" s="101">
        <f>T23-U23</f>
        <v>0</v>
      </c>
      <c r="AE23" s="73" t="s">
        <v>191</v>
      </c>
      <c r="AF23" s="73" t="s">
        <v>191</v>
      </c>
      <c r="AG23" s="172"/>
    </row>
    <row r="24" spans="1:33" s="49" customFormat="1" x14ac:dyDescent="0.25">
      <c r="A24" s="23"/>
      <c r="B24" s="43" t="s">
        <v>32</v>
      </c>
      <c r="C24" s="25"/>
      <c r="D24" s="26"/>
      <c r="E24" s="27"/>
      <c r="F24" s="27"/>
      <c r="G24" s="27"/>
      <c r="H24" s="37"/>
      <c r="I24" s="27"/>
      <c r="J24" s="27"/>
      <c r="K24" s="27"/>
      <c r="L24" s="37"/>
      <c r="M24" s="150"/>
      <c r="N24" s="27"/>
      <c r="O24" s="96">
        <f>SUM(O9:O23)</f>
        <v>1982543421.1000001</v>
      </c>
      <c r="P24" s="96">
        <f>SUM(P9:P23)</f>
        <v>2096453088.4399998</v>
      </c>
      <c r="Q24" s="96">
        <f>(P24-O24)/O24*100</f>
        <v>5.7456329141481151</v>
      </c>
      <c r="R24" s="27"/>
      <c r="S24" s="27"/>
      <c r="T24" s="96">
        <f>SUM(T9:T23)</f>
        <v>2077519583.95</v>
      </c>
      <c r="U24" s="96">
        <f>SUM(U9:U23)</f>
        <v>2077512095.3199999</v>
      </c>
      <c r="V24" s="96">
        <f>U24/P24*100</f>
        <v>99.096521967295999</v>
      </c>
      <c r="W24" s="27"/>
      <c r="X24" s="27"/>
      <c r="Y24" s="96"/>
      <c r="Z24" s="96"/>
      <c r="AA24" s="96"/>
      <c r="AB24" s="27"/>
      <c r="AC24" s="27"/>
      <c r="AD24" s="96">
        <f>SUM(AD9:AD23)</f>
        <v>7488.6299999803305</v>
      </c>
    </row>
    <row r="25" spans="1:33" s="91" customFormat="1" ht="14.25" x14ac:dyDescent="0.25">
      <c r="A25" s="23"/>
      <c r="B25" s="43" t="s">
        <v>33</v>
      </c>
      <c r="C25" s="27"/>
      <c r="D25" s="27"/>
      <c r="E25" s="27"/>
      <c r="F25" s="39"/>
      <c r="G25" s="39"/>
      <c r="H25" s="39"/>
      <c r="I25" s="39"/>
      <c r="J25" s="39"/>
      <c r="K25" s="39"/>
      <c r="L25" s="39"/>
      <c r="M25" s="39"/>
      <c r="N25" s="39"/>
      <c r="O25" s="97">
        <f>SUM(O24:O24)</f>
        <v>1982543421.1000001</v>
      </c>
      <c r="P25" s="97">
        <f>SUM(P24:P24)</f>
        <v>2096453088.4399998</v>
      </c>
      <c r="Q25" s="96">
        <f>(P25-O25)/O25*100</f>
        <v>5.7456329141481151</v>
      </c>
      <c r="R25" s="41"/>
      <c r="S25" s="41"/>
      <c r="T25" s="97">
        <f>SUM(T24:T24)</f>
        <v>2077519583.95</v>
      </c>
      <c r="U25" s="97">
        <f>SUM(U24:U24)</f>
        <v>2077512095.3199999</v>
      </c>
      <c r="V25" s="96">
        <f>U25/P25*100</f>
        <v>99.096521967295999</v>
      </c>
      <c r="W25" s="41"/>
      <c r="X25" s="41"/>
      <c r="Y25" s="97"/>
      <c r="Z25" s="97"/>
      <c r="AA25" s="97"/>
      <c r="AB25" s="41"/>
      <c r="AC25" s="41"/>
      <c r="AD25" s="174">
        <f>SUM(AD24:AD24)</f>
        <v>7488.6299999803305</v>
      </c>
    </row>
    <row r="26" spans="1:33" s="13" customFormat="1" x14ac:dyDescent="0.25">
      <c r="A26" s="45"/>
      <c r="D26" s="20"/>
      <c r="E26" s="1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21"/>
      <c r="S26" s="21"/>
      <c r="T26" s="16"/>
      <c r="U26" s="16"/>
      <c r="V26" s="16"/>
      <c r="W26" s="16"/>
      <c r="X26" s="16"/>
      <c r="Y26" s="15"/>
      <c r="Z26" s="15"/>
      <c r="AA26" s="16"/>
      <c r="AB26" s="16"/>
      <c r="AC26" s="16"/>
      <c r="AD26" s="16"/>
    </row>
    <row r="27" spans="1:33" s="13" customFormat="1" x14ac:dyDescent="0.25">
      <c r="A27" s="45"/>
      <c r="D27" s="20"/>
      <c r="E27" s="1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21"/>
      <c r="S27" s="21"/>
      <c r="T27" s="16"/>
      <c r="U27" s="16"/>
      <c r="V27" s="16"/>
      <c r="W27" s="16"/>
      <c r="X27" s="16"/>
      <c r="Y27" s="15"/>
      <c r="Z27" s="15"/>
      <c r="AA27" s="16"/>
      <c r="AB27" s="16"/>
      <c r="AC27" s="16"/>
      <c r="AD27" s="16"/>
    </row>
    <row r="28" spans="1:33" s="13" customFormat="1" x14ac:dyDescent="0.25">
      <c r="A28" s="45"/>
      <c r="D28" s="20"/>
      <c r="E28" s="1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21"/>
      <c r="S28" s="21"/>
      <c r="T28" s="16"/>
      <c r="U28" s="16"/>
      <c r="V28" s="16"/>
      <c r="W28" s="16"/>
      <c r="X28" s="16"/>
      <c r="Y28" s="15"/>
      <c r="Z28" s="15"/>
      <c r="AA28" s="16"/>
      <c r="AB28" s="16"/>
      <c r="AC28" s="16"/>
      <c r="AD28" s="16"/>
    </row>
    <row r="29" spans="1:33" s="115" customFormat="1" ht="15.75" customHeight="1" x14ac:dyDescent="0.25">
      <c r="A29" s="284" t="s">
        <v>199</v>
      </c>
      <c r="B29" s="284"/>
      <c r="C29" s="284"/>
      <c r="D29" s="285"/>
      <c r="E29" s="285"/>
      <c r="G29" s="286" t="s">
        <v>197</v>
      </c>
      <c r="H29" s="286"/>
      <c r="I29" s="113"/>
      <c r="J29" s="113"/>
      <c r="K29" s="113"/>
      <c r="L29" s="113"/>
      <c r="M29" s="113"/>
      <c r="N29" s="113"/>
      <c r="O29" s="113"/>
      <c r="P29" s="113"/>
      <c r="Q29" s="113"/>
      <c r="R29" s="114"/>
      <c r="W29" s="113"/>
      <c r="X29" s="113"/>
      <c r="Y29" s="116"/>
      <c r="Z29" s="116"/>
      <c r="AA29" s="113"/>
      <c r="AB29" s="113"/>
      <c r="AC29" s="113"/>
      <c r="AD29" s="113"/>
    </row>
    <row r="30" spans="1:33" s="13" customFormat="1" x14ac:dyDescent="0.25">
      <c r="A30" s="1"/>
      <c r="D30" s="287" t="s">
        <v>34</v>
      </c>
      <c r="E30" s="287"/>
      <c r="F30" s="16"/>
      <c r="G30" s="288" t="s">
        <v>35</v>
      </c>
      <c r="H30" s="288"/>
      <c r="I30" s="16"/>
      <c r="J30" s="16"/>
      <c r="K30" s="16"/>
      <c r="L30" s="16"/>
      <c r="M30" s="16"/>
      <c r="N30" s="16"/>
      <c r="O30" s="16"/>
      <c r="P30" s="16"/>
      <c r="Q30" s="16"/>
      <c r="R30" s="21"/>
      <c r="W30" s="16"/>
      <c r="X30" s="16"/>
      <c r="Y30" s="15"/>
      <c r="Z30" s="15"/>
      <c r="AA30" s="16"/>
      <c r="AB30" s="16"/>
      <c r="AC30" s="16"/>
      <c r="AD30" s="16"/>
    </row>
    <row r="31" spans="1:33" s="13" customFormat="1" x14ac:dyDescent="0.25">
      <c r="A31" s="45"/>
      <c r="D31" s="20"/>
      <c r="E31" s="14"/>
      <c r="R31" s="22"/>
      <c r="S31" s="22"/>
      <c r="Y31" s="17"/>
      <c r="Z31" s="17"/>
    </row>
    <row r="32" spans="1:33" s="13" customFormat="1" x14ac:dyDescent="0.25">
      <c r="A32" s="283" t="s">
        <v>245</v>
      </c>
      <c r="B32" s="283"/>
      <c r="C32" s="283"/>
      <c r="D32" s="283"/>
      <c r="E32" s="283"/>
      <c r="F32" s="283"/>
      <c r="R32" s="22"/>
      <c r="S32" s="22"/>
      <c r="Y32" s="17"/>
      <c r="Z32" s="17"/>
    </row>
    <row r="33" spans="1:26" s="13" customFormat="1" x14ac:dyDescent="0.25">
      <c r="A33" s="89"/>
      <c r="B33" s="89"/>
      <c r="C33" s="89"/>
      <c r="D33" s="90"/>
      <c r="E33" s="90"/>
      <c r="F33" s="90"/>
      <c r="R33" s="22"/>
      <c r="S33" s="22"/>
      <c r="Y33" s="17"/>
      <c r="Z33" s="17"/>
    </row>
    <row r="34" spans="1:26" s="13" customFormat="1" x14ac:dyDescent="0.25">
      <c r="A34" s="283" t="s">
        <v>198</v>
      </c>
      <c r="B34" s="283"/>
      <c r="C34" s="283"/>
      <c r="D34" s="283"/>
      <c r="E34" s="283"/>
      <c r="F34" s="90"/>
      <c r="R34" s="22"/>
      <c r="S34" s="22"/>
      <c r="Y34" s="17"/>
      <c r="Z34" s="17"/>
    </row>
  </sheetData>
  <mergeCells count="91">
    <mergeCell ref="AA17:AA19"/>
    <mergeCell ref="AB17:AB19"/>
    <mergeCell ref="AC17:AC19"/>
    <mergeCell ref="AD17:AD19"/>
    <mergeCell ref="Z17:Z19"/>
    <mergeCell ref="I17:I19"/>
    <mergeCell ref="J17:J19"/>
    <mergeCell ref="M17:M19"/>
    <mergeCell ref="N17:N19"/>
    <mergeCell ref="Q17:Q19"/>
    <mergeCell ref="O17:O19"/>
    <mergeCell ref="P17:P19"/>
    <mergeCell ref="R17:R19"/>
    <mergeCell ref="S17:S19"/>
    <mergeCell ref="V17:V19"/>
    <mergeCell ref="W17:W19"/>
    <mergeCell ref="X17:X19"/>
    <mergeCell ref="T17:T19"/>
    <mergeCell ref="U17:U19"/>
    <mergeCell ref="Y17:Y19"/>
    <mergeCell ref="A1:AD1"/>
    <mergeCell ref="A3:A6"/>
    <mergeCell ref="B3:B6"/>
    <mergeCell ref="C3:C6"/>
    <mergeCell ref="D3:D6"/>
    <mergeCell ref="E3:X3"/>
    <mergeCell ref="Y3:AC3"/>
    <mergeCell ref="AD3:AD6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Q5:Q6"/>
    <mergeCell ref="I5:J5"/>
    <mergeCell ref="K5:K6"/>
    <mergeCell ref="L5:L6"/>
    <mergeCell ref="M5:N5"/>
    <mergeCell ref="O5:O6"/>
    <mergeCell ref="P5:P6"/>
    <mergeCell ref="R5:S5"/>
    <mergeCell ref="T5:T6"/>
    <mergeCell ref="U5:U6"/>
    <mergeCell ref="V5:V6"/>
    <mergeCell ref="W5:X5"/>
    <mergeCell ref="X11:X12"/>
    <mergeCell ref="W9:W10"/>
    <mergeCell ref="X9:X10"/>
    <mergeCell ref="S9:S10"/>
    <mergeCell ref="T9:T10"/>
    <mergeCell ref="U9:U10"/>
    <mergeCell ref="V9:V10"/>
    <mergeCell ref="S11:S12"/>
    <mergeCell ref="T11:T12"/>
    <mergeCell ref="U11:U12"/>
    <mergeCell ref="V11:V12"/>
    <mergeCell ref="W11:W12"/>
    <mergeCell ref="A11:A12"/>
    <mergeCell ref="B11:B12"/>
    <mergeCell ref="C11:C12"/>
    <mergeCell ref="D11:D12"/>
    <mergeCell ref="O11:O12"/>
    <mergeCell ref="P11:P12"/>
    <mergeCell ref="Q11:Q12"/>
    <mergeCell ref="R11:R12"/>
    <mergeCell ref="Q9:Q10"/>
    <mergeCell ref="R9:R10"/>
    <mergeCell ref="P9:P10"/>
    <mergeCell ref="A9:A10"/>
    <mergeCell ref="B9:B10"/>
    <mergeCell ref="C9:C10"/>
    <mergeCell ref="D9:D10"/>
    <mergeCell ref="O9:O10"/>
    <mergeCell ref="A21:A22"/>
    <mergeCell ref="B21:B22"/>
    <mergeCell ref="A17:A19"/>
    <mergeCell ref="B17:B19"/>
    <mergeCell ref="D30:E30"/>
    <mergeCell ref="C17:C19"/>
    <mergeCell ref="D17:D19"/>
    <mergeCell ref="G30:H30"/>
    <mergeCell ref="A32:F32"/>
    <mergeCell ref="A34:E34"/>
    <mergeCell ref="A29:C29"/>
    <mergeCell ref="D29:E29"/>
    <mergeCell ref="G29:H29"/>
  </mergeCells>
  <pageMargins left="0.7" right="0.7" top="0.75" bottom="0.75" header="0.3" footer="0.3"/>
  <pageSetup paperSize="9" scale="36" orientation="landscape" r:id="rId1"/>
  <colBreaks count="1" manualBreakCount="1"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30"/>
  <sheetViews>
    <sheetView topLeftCell="A16" workbookViewId="0">
      <selection activeCell="J11" sqref="J11"/>
    </sheetView>
  </sheetViews>
  <sheetFormatPr defaultColWidth="10.28515625" defaultRowHeight="12.75" x14ac:dyDescent="0.25"/>
  <cols>
    <col min="1" max="1" width="6.28515625" style="54" customWidth="1"/>
    <col min="2" max="2" width="41" style="79" customWidth="1"/>
    <col min="3" max="3" width="48.28515625" style="54" customWidth="1"/>
    <col min="4" max="4" width="16.7109375" style="54" bestFit="1" customWidth="1"/>
    <col min="5" max="5" width="22" style="86" hidden="1" customWidth="1"/>
    <col min="6" max="6" width="28.140625" style="54" hidden="1" customWidth="1"/>
    <col min="7" max="7" width="9.28515625" style="53" bestFit="1" customWidth="1"/>
    <col min="8" max="8" width="11.85546875" style="53" customWidth="1"/>
    <col min="9" max="9" width="18.5703125" style="53" customWidth="1"/>
    <col min="10" max="10" width="14.42578125" style="53" customWidth="1"/>
    <col min="11" max="12" width="10.28515625" style="53"/>
    <col min="13" max="14" width="10.28515625" style="53" customWidth="1"/>
    <col min="15" max="15" width="10.28515625" style="53"/>
    <col min="16" max="16" width="10.28515625" style="53" customWidth="1"/>
    <col min="17" max="16384" width="10.28515625" style="53"/>
  </cols>
  <sheetData>
    <row r="1" spans="1:8" ht="54.75" customHeight="1" x14ac:dyDescent="0.25">
      <c r="A1" s="364" t="s">
        <v>202</v>
      </c>
      <c r="B1" s="364"/>
      <c r="C1" s="364"/>
      <c r="D1" s="364"/>
      <c r="E1" s="364"/>
      <c r="F1" s="364"/>
    </row>
    <row r="2" spans="1:8" x14ac:dyDescent="0.25">
      <c r="B2" s="55"/>
      <c r="C2" s="56"/>
      <c r="D2" s="56"/>
      <c r="E2" s="57"/>
      <c r="F2" s="56"/>
    </row>
    <row r="3" spans="1:8" s="60" customFormat="1" ht="89.25" x14ac:dyDescent="0.25">
      <c r="A3" s="58" t="s">
        <v>37</v>
      </c>
      <c r="B3" s="58" t="s">
        <v>38</v>
      </c>
      <c r="C3" s="58" t="s">
        <v>39</v>
      </c>
      <c r="D3" s="58" t="s">
        <v>40</v>
      </c>
      <c r="E3" s="59" t="s">
        <v>41</v>
      </c>
      <c r="F3" s="58" t="s">
        <v>42</v>
      </c>
    </row>
    <row r="4" spans="1:8" s="54" customFormat="1" x14ac:dyDescent="0.25">
      <c r="A4" s="61">
        <v>1</v>
      </c>
      <c r="B4" s="61">
        <v>2</v>
      </c>
      <c r="C4" s="61">
        <v>3</v>
      </c>
      <c r="D4" s="61">
        <v>4</v>
      </c>
      <c r="E4" s="62">
        <v>5</v>
      </c>
      <c r="F4" s="61">
        <v>6</v>
      </c>
    </row>
    <row r="5" spans="1:8" s="54" customFormat="1" ht="12.75" customHeight="1" x14ac:dyDescent="0.25">
      <c r="A5" s="67" t="s">
        <v>43</v>
      </c>
      <c r="B5" s="67"/>
      <c r="C5" s="67"/>
      <c r="D5" s="67"/>
      <c r="E5" s="67"/>
      <c r="F5" s="63" t="e">
        <f>F7+F10+F16+#REF!+F26+F56+#REF!</f>
        <v>#REF!</v>
      </c>
      <c r="G5" s="64"/>
      <c r="H5" s="64"/>
    </row>
    <row r="6" spans="1:8" x14ac:dyDescent="0.25">
      <c r="A6" s="363" t="s">
        <v>44</v>
      </c>
      <c r="B6" s="363"/>
      <c r="C6" s="363"/>
      <c r="D6" s="363"/>
      <c r="E6" s="363"/>
      <c r="F6" s="363"/>
      <c r="G6" s="65"/>
      <c r="H6" s="65"/>
    </row>
    <row r="7" spans="1:8" x14ac:dyDescent="0.25">
      <c r="A7" s="66"/>
      <c r="B7" s="67"/>
      <c r="C7" s="68"/>
      <c r="D7" s="68"/>
      <c r="E7" s="68" t="s">
        <v>45</v>
      </c>
      <c r="F7" s="63">
        <f>SUM(F8:F8)</f>
        <v>10216100</v>
      </c>
    </row>
    <row r="8" spans="1:8" x14ac:dyDescent="0.25">
      <c r="A8" s="62">
        <v>1</v>
      </c>
      <c r="B8" s="69" t="s">
        <v>46</v>
      </c>
      <c r="C8" s="70" t="s">
        <v>47</v>
      </c>
      <c r="D8" s="70" t="s">
        <v>114</v>
      </c>
      <c r="E8" s="71">
        <v>160</v>
      </c>
      <c r="F8" s="72">
        <v>10216100</v>
      </c>
    </row>
    <row r="9" spans="1:8" s="73" customFormat="1" x14ac:dyDescent="0.25">
      <c r="A9" s="365" t="s">
        <v>49</v>
      </c>
      <c r="B9" s="365"/>
      <c r="C9" s="365"/>
      <c r="D9" s="365"/>
      <c r="E9" s="365"/>
      <c r="F9" s="365"/>
    </row>
    <row r="10" spans="1:8" ht="38.25" x14ac:dyDescent="0.25">
      <c r="A10" s="226"/>
      <c r="B10" s="227"/>
      <c r="C10" s="225"/>
      <c r="D10" s="225"/>
      <c r="E10" s="225" t="s">
        <v>45</v>
      </c>
      <c r="F10" s="228">
        <f>SUM(F11:F11)</f>
        <v>26880900</v>
      </c>
      <c r="G10" s="216" t="s">
        <v>228</v>
      </c>
    </row>
    <row r="11" spans="1:8" s="73" customFormat="1" ht="114.75" x14ac:dyDescent="0.25">
      <c r="A11" s="229">
        <v>2</v>
      </c>
      <c r="B11" s="226" t="s">
        <v>155</v>
      </c>
      <c r="C11" s="230" t="s">
        <v>50</v>
      </c>
      <c r="D11" s="229" t="s">
        <v>51</v>
      </c>
      <c r="E11" s="231">
        <v>2865</v>
      </c>
      <c r="F11" s="232">
        <v>26880900</v>
      </c>
    </row>
    <row r="12" spans="1:8" s="73" customFormat="1" ht="38.25" x14ac:dyDescent="0.25">
      <c r="A12" s="229">
        <v>3</v>
      </c>
      <c r="B12" s="226" t="s">
        <v>156</v>
      </c>
      <c r="C12" s="230" t="s">
        <v>50</v>
      </c>
      <c r="D12" s="229" t="s">
        <v>51</v>
      </c>
      <c r="E12" s="231"/>
      <c r="F12" s="232"/>
    </row>
    <row r="13" spans="1:8" s="73" customFormat="1" ht="78.75" customHeight="1" x14ac:dyDescent="0.25">
      <c r="A13" s="229">
        <v>4</v>
      </c>
      <c r="B13" s="226" t="s">
        <v>157</v>
      </c>
      <c r="C13" s="230" t="s">
        <v>158</v>
      </c>
      <c r="D13" s="229" t="s">
        <v>160</v>
      </c>
      <c r="E13" s="231"/>
      <c r="F13" s="232"/>
    </row>
    <row r="14" spans="1:8" s="73" customFormat="1" ht="47.25" customHeight="1" x14ac:dyDescent="0.25">
      <c r="A14" s="229">
        <v>5</v>
      </c>
      <c r="B14" s="226" t="s">
        <v>159</v>
      </c>
      <c r="C14" s="230" t="s">
        <v>50</v>
      </c>
      <c r="D14" s="229" t="s">
        <v>51</v>
      </c>
      <c r="E14" s="231"/>
      <c r="F14" s="232"/>
    </row>
    <row r="15" spans="1:8" s="73" customFormat="1" x14ac:dyDescent="0.25">
      <c r="A15" s="363" t="s">
        <v>52</v>
      </c>
      <c r="B15" s="363"/>
      <c r="C15" s="363"/>
      <c r="D15" s="363"/>
      <c r="E15" s="363"/>
      <c r="F15" s="363"/>
    </row>
    <row r="16" spans="1:8" x14ac:dyDescent="0.25">
      <c r="A16" s="66"/>
      <c r="B16" s="67"/>
      <c r="C16" s="68"/>
      <c r="D16" s="68"/>
      <c r="E16" s="68" t="s">
        <v>45</v>
      </c>
      <c r="F16" s="74">
        <f>SUM(F17:F19)</f>
        <v>52295580</v>
      </c>
    </row>
    <row r="17" spans="1:8" ht="38.25" x14ac:dyDescent="0.25">
      <c r="A17" s="61">
        <v>6</v>
      </c>
      <c r="B17" s="75" t="s">
        <v>134</v>
      </c>
      <c r="C17" s="76" t="s">
        <v>54</v>
      </c>
      <c r="D17" s="76" t="s">
        <v>55</v>
      </c>
      <c r="E17" s="77" t="s">
        <v>56</v>
      </c>
      <c r="F17" s="78">
        <v>11729480</v>
      </c>
    </row>
    <row r="18" spans="1:8" ht="38.25" x14ac:dyDescent="0.25">
      <c r="A18" s="61">
        <v>7</v>
      </c>
      <c r="B18" s="75" t="s">
        <v>135</v>
      </c>
      <c r="C18" s="70" t="s">
        <v>136</v>
      </c>
      <c r="D18" s="61" t="s">
        <v>137</v>
      </c>
      <c r="E18" s="77">
        <v>5363319</v>
      </c>
      <c r="F18" s="78">
        <v>37186865.899999999</v>
      </c>
    </row>
    <row r="19" spans="1:8" ht="63.75" x14ac:dyDescent="0.25">
      <c r="A19" s="61">
        <v>8</v>
      </c>
      <c r="B19" s="75" t="s">
        <v>58</v>
      </c>
      <c r="C19" s="76" t="s">
        <v>138</v>
      </c>
      <c r="D19" s="76" t="s">
        <v>139</v>
      </c>
      <c r="E19" s="77" t="s">
        <v>59</v>
      </c>
      <c r="F19" s="78">
        <v>3379234.1</v>
      </c>
    </row>
    <row r="20" spans="1:8" hidden="1" x14ac:dyDescent="0.25"/>
    <row r="21" spans="1:8" hidden="1" x14ac:dyDescent="0.25"/>
    <row r="22" spans="1:8" hidden="1" x14ac:dyDescent="0.25"/>
    <row r="23" spans="1:8" hidden="1" x14ac:dyDescent="0.25"/>
    <row r="24" spans="1:8" hidden="1" x14ac:dyDescent="0.25"/>
    <row r="25" spans="1:8" x14ac:dyDescent="0.25">
      <c r="A25" s="363" t="s">
        <v>60</v>
      </c>
      <c r="B25" s="363"/>
      <c r="C25" s="363"/>
      <c r="D25" s="363"/>
      <c r="E25" s="363"/>
      <c r="F25" s="363"/>
    </row>
    <row r="26" spans="1:8" ht="38.25" x14ac:dyDescent="0.25">
      <c r="A26" s="61">
        <v>12</v>
      </c>
      <c r="B26" s="66" t="s">
        <v>143</v>
      </c>
      <c r="C26" s="61" t="s">
        <v>63</v>
      </c>
      <c r="D26" s="61" t="s">
        <v>51</v>
      </c>
      <c r="E26" s="68" t="s">
        <v>45</v>
      </c>
      <c r="F26" s="63" t="e">
        <f>SUM(#REF!)</f>
        <v>#REF!</v>
      </c>
    </row>
    <row r="27" spans="1:8" ht="34.5" customHeight="1" x14ac:dyDescent="0.25">
      <c r="A27" s="61">
        <v>13</v>
      </c>
      <c r="B27" s="66" t="s">
        <v>144</v>
      </c>
      <c r="C27" s="61" t="s">
        <v>63</v>
      </c>
      <c r="D27" s="61" t="s">
        <v>51</v>
      </c>
      <c r="E27" s="68"/>
      <c r="F27" s="63"/>
      <c r="H27" s="53">
        <v>1</v>
      </c>
    </row>
    <row r="28" spans="1:8" ht="34.5" customHeight="1" x14ac:dyDescent="0.25">
      <c r="A28" s="61">
        <v>14</v>
      </c>
      <c r="B28" s="66" t="s">
        <v>145</v>
      </c>
      <c r="C28" s="61" t="s">
        <v>63</v>
      </c>
      <c r="D28" s="61" t="s">
        <v>51</v>
      </c>
      <c r="E28" s="68"/>
      <c r="F28" s="63"/>
    </row>
    <row r="29" spans="1:8" ht="42" customHeight="1" x14ac:dyDescent="0.25">
      <c r="A29" s="61">
        <v>15</v>
      </c>
      <c r="B29" s="66" t="s">
        <v>146</v>
      </c>
      <c r="C29" s="61" t="s">
        <v>147</v>
      </c>
      <c r="D29" s="61" t="s">
        <v>51</v>
      </c>
      <c r="E29" s="68"/>
      <c r="F29" s="63"/>
    </row>
    <row r="30" spans="1:8" ht="42" customHeight="1" x14ac:dyDescent="0.25">
      <c r="A30" s="61">
        <v>16</v>
      </c>
      <c r="B30" s="66" t="s">
        <v>148</v>
      </c>
      <c r="C30" s="61" t="s">
        <v>149</v>
      </c>
      <c r="D30" s="61" t="s">
        <v>51</v>
      </c>
      <c r="E30" s="68"/>
      <c r="F30" s="63"/>
    </row>
    <row r="31" spans="1:8" ht="42" customHeight="1" x14ac:dyDescent="0.25">
      <c r="A31" s="61">
        <v>17</v>
      </c>
      <c r="B31" s="66" t="s">
        <v>150</v>
      </c>
      <c r="C31" s="61" t="s">
        <v>63</v>
      </c>
      <c r="D31" s="61" t="s">
        <v>51</v>
      </c>
      <c r="E31" s="68"/>
      <c r="F31" s="63"/>
    </row>
    <row r="32" spans="1:8" ht="51.75" customHeight="1" x14ac:dyDescent="0.25">
      <c r="A32" s="61">
        <v>18</v>
      </c>
      <c r="B32" s="66" t="s">
        <v>151</v>
      </c>
      <c r="C32" s="61" t="s">
        <v>153</v>
      </c>
      <c r="D32" s="61" t="s">
        <v>152</v>
      </c>
      <c r="E32" s="68"/>
      <c r="F32" s="63"/>
    </row>
    <row r="33" spans="1:12" ht="51.75" customHeight="1" x14ac:dyDescent="0.25">
      <c r="A33" s="61">
        <v>19</v>
      </c>
      <c r="B33" s="66" t="s">
        <v>154</v>
      </c>
      <c r="C33" s="61" t="s">
        <v>63</v>
      </c>
      <c r="D33" s="61" t="s">
        <v>51</v>
      </c>
      <c r="E33" s="68"/>
      <c r="F33" s="63"/>
    </row>
    <row r="34" spans="1:12" ht="51.75" customHeight="1" x14ac:dyDescent="0.25">
      <c r="B34" s="53"/>
      <c r="E34" s="56"/>
      <c r="F34" s="217"/>
    </row>
    <row r="35" spans="1:12" s="73" customFormat="1" x14ac:dyDescent="0.25">
      <c r="B35" s="218" t="s">
        <v>229</v>
      </c>
    </row>
    <row r="36" spans="1:12" s="73" customFormat="1" ht="12.75" customHeight="1" x14ac:dyDescent="0.25">
      <c r="A36" s="363" t="s">
        <v>220</v>
      </c>
      <c r="B36" s="363"/>
      <c r="C36" s="363"/>
      <c r="D36" s="363"/>
      <c r="E36" s="363"/>
      <c r="F36" s="363"/>
    </row>
    <row r="37" spans="1:12" s="73" customFormat="1" x14ac:dyDescent="0.25">
      <c r="A37" s="80"/>
      <c r="B37" s="209"/>
      <c r="C37" s="58"/>
      <c r="D37" s="58"/>
      <c r="E37" s="58" t="s">
        <v>45</v>
      </c>
      <c r="F37" s="210">
        <f>SUM(F38:F42)</f>
        <v>90464288.439999998</v>
      </c>
    </row>
    <row r="38" spans="1:12" s="73" customFormat="1" ht="38.25" x14ac:dyDescent="0.25">
      <c r="A38" s="211">
        <v>7</v>
      </c>
      <c r="B38" s="81" t="s">
        <v>168</v>
      </c>
      <c r="C38" s="80" t="s">
        <v>211</v>
      </c>
      <c r="D38" s="61" t="s">
        <v>169</v>
      </c>
      <c r="E38" s="71">
        <f>339+350</f>
        <v>689</v>
      </c>
      <c r="F38" s="212">
        <f>12963415.34+17666943.8</f>
        <v>30630359.140000001</v>
      </c>
    </row>
    <row r="39" spans="1:12" s="73" customFormat="1" ht="25.5" x14ac:dyDescent="0.25">
      <c r="A39" s="211">
        <v>8</v>
      </c>
      <c r="B39" s="81" t="s">
        <v>170</v>
      </c>
      <c r="C39" s="80" t="s">
        <v>217</v>
      </c>
      <c r="D39" s="61" t="s">
        <v>169</v>
      </c>
      <c r="E39" s="71">
        <f>111+377</f>
        <v>488</v>
      </c>
      <c r="F39" s="212">
        <f>130943.6+7571547.3</f>
        <v>7702490.8999999994</v>
      </c>
    </row>
    <row r="40" spans="1:12" s="73" customFormat="1" ht="38.25" x14ac:dyDescent="0.25">
      <c r="A40" s="211">
        <v>9</v>
      </c>
      <c r="B40" s="81" t="s">
        <v>171</v>
      </c>
      <c r="C40" s="213" t="s">
        <v>221</v>
      </c>
      <c r="D40" s="61" t="s">
        <v>51</v>
      </c>
      <c r="E40" s="71">
        <v>363617</v>
      </c>
      <c r="F40" s="212">
        <f>27352153.4</f>
        <v>27352153.399999999</v>
      </c>
      <c r="G40" s="82"/>
      <c r="H40" s="82"/>
      <c r="J40" s="82"/>
      <c r="K40" s="82"/>
      <c r="L40" s="82"/>
    </row>
    <row r="41" spans="1:12" s="73" customFormat="1" ht="25.5" x14ac:dyDescent="0.25">
      <c r="A41" s="211">
        <v>10</v>
      </c>
      <c r="B41" s="81" t="s">
        <v>172</v>
      </c>
      <c r="C41" s="213" t="s">
        <v>222</v>
      </c>
      <c r="D41" s="61" t="s">
        <v>223</v>
      </c>
      <c r="E41" s="71" t="s">
        <v>224</v>
      </c>
      <c r="F41" s="212">
        <f>16336370.44</f>
        <v>16336370.439999999</v>
      </c>
      <c r="G41" s="82"/>
      <c r="H41" s="82"/>
      <c r="J41" s="82"/>
      <c r="K41" s="82"/>
      <c r="L41" s="82"/>
    </row>
    <row r="42" spans="1:12" s="73" customFormat="1" ht="51" x14ac:dyDescent="0.25">
      <c r="A42" s="211">
        <v>11</v>
      </c>
      <c r="B42" s="214" t="s">
        <v>173</v>
      </c>
      <c r="C42" s="215" t="s">
        <v>225</v>
      </c>
      <c r="D42" s="61" t="s">
        <v>226</v>
      </c>
      <c r="E42" s="71" t="s">
        <v>227</v>
      </c>
      <c r="F42" s="212">
        <f>8442914.56</f>
        <v>8442914.5600000005</v>
      </c>
      <c r="G42" s="82"/>
      <c r="H42" s="82"/>
    </row>
    <row r="43" spans="1:12" ht="18.75" customHeight="1" x14ac:dyDescent="0.25">
      <c r="A43" s="360" t="s">
        <v>204</v>
      </c>
      <c r="B43" s="361"/>
      <c r="C43" s="361"/>
      <c r="D43" s="361"/>
      <c r="E43" s="361"/>
      <c r="F43" s="361"/>
      <c r="G43" s="362"/>
    </row>
    <row r="44" spans="1:12" x14ac:dyDescent="0.25">
      <c r="A44" s="61"/>
      <c r="B44" s="207"/>
      <c r="C44" s="61"/>
      <c r="D44" s="61"/>
      <c r="E44" s="62" t="s">
        <v>45</v>
      </c>
      <c r="F44" s="208">
        <v>1764745738.8800001</v>
      </c>
      <c r="G44" s="66"/>
    </row>
    <row r="45" spans="1:12" ht="25.5" x14ac:dyDescent="0.25">
      <c r="A45" s="61">
        <v>17</v>
      </c>
      <c r="B45" s="207" t="s">
        <v>175</v>
      </c>
      <c r="C45" s="61" t="s">
        <v>205</v>
      </c>
      <c r="D45" s="61" t="s">
        <v>206</v>
      </c>
      <c r="E45" s="62" t="s">
        <v>207</v>
      </c>
      <c r="F45" s="208">
        <v>866614687.63999999</v>
      </c>
      <c r="G45" s="66" t="s">
        <v>208</v>
      </c>
    </row>
    <row r="46" spans="1:12" ht="25.5" x14ac:dyDescent="0.25">
      <c r="A46" s="61">
        <v>18</v>
      </c>
      <c r="B46" s="207" t="s">
        <v>179</v>
      </c>
      <c r="C46" s="61" t="s">
        <v>209</v>
      </c>
      <c r="D46" s="61" t="s">
        <v>61</v>
      </c>
      <c r="E46" s="62">
        <v>6766</v>
      </c>
      <c r="F46" s="208">
        <v>303390136.81999999</v>
      </c>
      <c r="G46" s="66" t="s">
        <v>210</v>
      </c>
    </row>
    <row r="47" spans="1:12" ht="25.5" x14ac:dyDescent="0.25">
      <c r="A47" s="61">
        <v>19</v>
      </c>
      <c r="B47" s="207" t="s">
        <v>180</v>
      </c>
      <c r="C47" s="61" t="s">
        <v>209</v>
      </c>
      <c r="D47" s="61" t="s">
        <v>61</v>
      </c>
      <c r="E47" s="62">
        <v>7187</v>
      </c>
      <c r="F47" s="208">
        <v>368143326.43000001</v>
      </c>
      <c r="G47" s="66"/>
    </row>
    <row r="48" spans="1:12" ht="25.5" x14ac:dyDescent="0.25">
      <c r="A48" s="61">
        <v>20</v>
      </c>
      <c r="B48" s="207" t="s">
        <v>181</v>
      </c>
      <c r="C48" s="61" t="s">
        <v>209</v>
      </c>
      <c r="D48" s="61" t="s">
        <v>61</v>
      </c>
      <c r="E48" s="62">
        <v>972</v>
      </c>
      <c r="F48" s="208">
        <v>54747983.359999999</v>
      </c>
      <c r="G48" s="66"/>
    </row>
    <row r="49" spans="1:7" ht="25.5" x14ac:dyDescent="0.25">
      <c r="A49" s="61">
        <v>21</v>
      </c>
      <c r="B49" s="207" t="s">
        <v>182</v>
      </c>
      <c r="C49" s="61" t="s">
        <v>211</v>
      </c>
      <c r="D49" s="61" t="s">
        <v>169</v>
      </c>
      <c r="E49" s="62">
        <v>300196162</v>
      </c>
      <c r="F49" s="208">
        <v>146657604.63</v>
      </c>
      <c r="G49" s="66" t="s">
        <v>212</v>
      </c>
    </row>
    <row r="50" spans="1:7" ht="38.25" x14ac:dyDescent="0.25">
      <c r="A50" s="61">
        <v>23</v>
      </c>
      <c r="B50" s="207" t="s">
        <v>184</v>
      </c>
      <c r="C50" s="61" t="s">
        <v>213</v>
      </c>
      <c r="D50" s="61" t="s">
        <v>214</v>
      </c>
      <c r="E50" s="62" t="s">
        <v>215</v>
      </c>
      <c r="F50" s="208">
        <v>2983000</v>
      </c>
      <c r="G50" s="66" t="s">
        <v>64</v>
      </c>
    </row>
    <row r="51" spans="1:7" ht="25.5" x14ac:dyDescent="0.25">
      <c r="A51" s="61">
        <v>22</v>
      </c>
      <c r="B51" s="207" t="s">
        <v>186</v>
      </c>
      <c r="C51" s="61" t="s">
        <v>211</v>
      </c>
      <c r="D51" s="61" t="s">
        <v>169</v>
      </c>
      <c r="E51" s="62">
        <v>3829500</v>
      </c>
      <c r="F51" s="208">
        <v>17496300</v>
      </c>
      <c r="G51" s="66" t="s">
        <v>216</v>
      </c>
    </row>
    <row r="52" spans="1:7" ht="25.5" x14ac:dyDescent="0.25">
      <c r="A52" s="61">
        <v>24</v>
      </c>
      <c r="B52" s="207" t="s">
        <v>188</v>
      </c>
      <c r="C52" s="61" t="s">
        <v>217</v>
      </c>
      <c r="D52" s="61" t="s">
        <v>206</v>
      </c>
      <c r="E52" s="62" t="s">
        <v>218</v>
      </c>
      <c r="F52" s="208">
        <v>609366.70000000019</v>
      </c>
      <c r="G52" s="66"/>
    </row>
    <row r="53" spans="1:7" ht="38.25" x14ac:dyDescent="0.25">
      <c r="A53" s="61">
        <v>25</v>
      </c>
      <c r="B53" s="207" t="s">
        <v>190</v>
      </c>
      <c r="C53" s="61" t="s">
        <v>219</v>
      </c>
      <c r="D53" s="61" t="s">
        <v>61</v>
      </c>
      <c r="E53" s="62">
        <v>750</v>
      </c>
      <c r="F53" s="208">
        <v>4103333.3</v>
      </c>
      <c r="G53" s="66"/>
    </row>
    <row r="54" spans="1:7" x14ac:dyDescent="0.25">
      <c r="A54" s="363" t="s">
        <v>62</v>
      </c>
      <c r="B54" s="363"/>
      <c r="C54" s="363"/>
      <c r="D54" s="363"/>
      <c r="E54" s="363"/>
      <c r="F54" s="363"/>
    </row>
    <row r="55" spans="1:7" x14ac:dyDescent="0.25">
      <c r="A55" s="58"/>
      <c r="B55" s="58"/>
      <c r="C55" s="58"/>
      <c r="D55" s="58"/>
      <c r="E55" s="148"/>
      <c r="F55" s="148"/>
    </row>
    <row r="56" spans="1:7" ht="102" x14ac:dyDescent="0.25">
      <c r="A56" s="80">
        <v>9</v>
      </c>
      <c r="B56" s="66" t="s">
        <v>140</v>
      </c>
      <c r="C56" s="61" t="s">
        <v>63</v>
      </c>
      <c r="D56" s="61" t="s">
        <v>51</v>
      </c>
      <c r="E56" s="68" t="s">
        <v>45</v>
      </c>
      <c r="F56" s="63">
        <f>SUM(F58:F58)</f>
        <v>6145000</v>
      </c>
    </row>
    <row r="57" spans="1:7" ht="102" x14ac:dyDescent="0.25">
      <c r="A57" s="80">
        <v>10</v>
      </c>
      <c r="B57" s="66" t="s">
        <v>141</v>
      </c>
      <c r="C57" s="61" t="s">
        <v>63</v>
      </c>
      <c r="D57" s="61" t="s">
        <v>51</v>
      </c>
      <c r="E57" s="68"/>
      <c r="F57" s="63"/>
    </row>
    <row r="58" spans="1:7" ht="63.75" x14ac:dyDescent="0.25">
      <c r="A58" s="80">
        <v>11</v>
      </c>
      <c r="B58" s="81" t="s">
        <v>142</v>
      </c>
      <c r="C58" s="83" t="s">
        <v>63</v>
      </c>
      <c r="D58" s="61" t="s">
        <v>51</v>
      </c>
      <c r="E58" s="84">
        <v>5180</v>
      </c>
      <c r="F58" s="85">
        <v>6145000</v>
      </c>
    </row>
    <row r="59" spans="1:7" x14ac:dyDescent="0.25">
      <c r="F59" s="87"/>
    </row>
    <row r="60" spans="1:7" x14ac:dyDescent="0.25">
      <c r="F60" s="87"/>
    </row>
    <row r="61" spans="1:7" x14ac:dyDescent="0.25">
      <c r="F61" s="87"/>
    </row>
    <row r="62" spans="1:7" x14ac:dyDescent="0.25">
      <c r="F62" s="87"/>
    </row>
    <row r="63" spans="1:7" x14ac:dyDescent="0.25">
      <c r="F63" s="87"/>
    </row>
    <row r="64" spans="1:7" x14ac:dyDescent="0.25">
      <c r="F64" s="87"/>
    </row>
    <row r="65" spans="6:6" x14ac:dyDescent="0.25">
      <c r="F65" s="87"/>
    </row>
    <row r="66" spans="6:6" x14ac:dyDescent="0.25">
      <c r="F66" s="87"/>
    </row>
    <row r="67" spans="6:6" x14ac:dyDescent="0.25">
      <c r="F67" s="87"/>
    </row>
    <row r="68" spans="6:6" x14ac:dyDescent="0.25">
      <c r="F68" s="87"/>
    </row>
    <row r="69" spans="6:6" x14ac:dyDescent="0.25">
      <c r="F69" s="87"/>
    </row>
    <row r="70" spans="6:6" x14ac:dyDescent="0.25">
      <c r="F70" s="87"/>
    </row>
    <row r="71" spans="6:6" x14ac:dyDescent="0.25">
      <c r="F71" s="87"/>
    </row>
    <row r="72" spans="6:6" x14ac:dyDescent="0.25">
      <c r="F72" s="87"/>
    </row>
    <row r="73" spans="6:6" x14ac:dyDescent="0.25">
      <c r="F73" s="87"/>
    </row>
    <row r="74" spans="6:6" x14ac:dyDescent="0.25">
      <c r="F74" s="87"/>
    </row>
    <row r="75" spans="6:6" x14ac:dyDescent="0.25">
      <c r="F75" s="87"/>
    </row>
    <row r="76" spans="6:6" x14ac:dyDescent="0.25">
      <c r="F76" s="87"/>
    </row>
    <row r="77" spans="6:6" x14ac:dyDescent="0.25">
      <c r="F77" s="87"/>
    </row>
    <row r="78" spans="6:6" x14ac:dyDescent="0.25">
      <c r="F78" s="87"/>
    </row>
    <row r="79" spans="6:6" x14ac:dyDescent="0.25">
      <c r="F79" s="87"/>
    </row>
    <row r="80" spans="6:6" x14ac:dyDescent="0.25">
      <c r="F80" s="87"/>
    </row>
    <row r="81" spans="6:6" x14ac:dyDescent="0.25">
      <c r="F81" s="87"/>
    </row>
    <row r="82" spans="6:6" x14ac:dyDescent="0.25">
      <c r="F82" s="87"/>
    </row>
    <row r="83" spans="6:6" x14ac:dyDescent="0.25">
      <c r="F83" s="87"/>
    </row>
    <row r="84" spans="6:6" x14ac:dyDescent="0.25">
      <c r="F84" s="87"/>
    </row>
    <row r="85" spans="6:6" x14ac:dyDescent="0.25">
      <c r="F85" s="87"/>
    </row>
    <row r="86" spans="6:6" x14ac:dyDescent="0.25">
      <c r="F86" s="87"/>
    </row>
    <row r="87" spans="6:6" x14ac:dyDescent="0.25">
      <c r="F87" s="87"/>
    </row>
    <row r="88" spans="6:6" x14ac:dyDescent="0.25">
      <c r="F88" s="87"/>
    </row>
    <row r="89" spans="6:6" x14ac:dyDescent="0.25">
      <c r="F89" s="87"/>
    </row>
    <row r="90" spans="6:6" x14ac:dyDescent="0.25">
      <c r="F90" s="87"/>
    </row>
    <row r="91" spans="6:6" x14ac:dyDescent="0.25">
      <c r="F91" s="87"/>
    </row>
    <row r="92" spans="6:6" x14ac:dyDescent="0.25">
      <c r="F92" s="87"/>
    </row>
    <row r="93" spans="6:6" x14ac:dyDescent="0.25">
      <c r="F93" s="87"/>
    </row>
    <row r="94" spans="6:6" x14ac:dyDescent="0.25">
      <c r="F94" s="87"/>
    </row>
    <row r="95" spans="6:6" x14ac:dyDescent="0.25">
      <c r="F95" s="87"/>
    </row>
    <row r="96" spans="6:6" x14ac:dyDescent="0.25">
      <c r="F96" s="87"/>
    </row>
    <row r="97" spans="6:6" x14ac:dyDescent="0.25">
      <c r="F97" s="87"/>
    </row>
    <row r="98" spans="6:6" x14ac:dyDescent="0.25">
      <c r="F98" s="87"/>
    </row>
    <row r="99" spans="6:6" x14ac:dyDescent="0.25">
      <c r="F99" s="87"/>
    </row>
    <row r="100" spans="6:6" x14ac:dyDescent="0.25">
      <c r="F100" s="87"/>
    </row>
    <row r="101" spans="6:6" x14ac:dyDescent="0.25">
      <c r="F101" s="87"/>
    </row>
    <row r="102" spans="6:6" x14ac:dyDescent="0.25">
      <c r="F102" s="87"/>
    </row>
    <row r="103" spans="6:6" x14ac:dyDescent="0.25">
      <c r="F103" s="87"/>
    </row>
    <row r="104" spans="6:6" x14ac:dyDescent="0.25">
      <c r="F104" s="87"/>
    </row>
    <row r="105" spans="6:6" x14ac:dyDescent="0.25">
      <c r="F105" s="87"/>
    </row>
    <row r="106" spans="6:6" x14ac:dyDescent="0.25">
      <c r="F106" s="87"/>
    </row>
    <row r="107" spans="6:6" x14ac:dyDescent="0.25">
      <c r="F107" s="87"/>
    </row>
    <row r="108" spans="6:6" x14ac:dyDescent="0.25">
      <c r="F108" s="87"/>
    </row>
    <row r="109" spans="6:6" x14ac:dyDescent="0.25">
      <c r="F109" s="87"/>
    </row>
    <row r="110" spans="6:6" x14ac:dyDescent="0.25">
      <c r="F110" s="87"/>
    </row>
    <row r="111" spans="6:6" x14ac:dyDescent="0.25">
      <c r="F111" s="87"/>
    </row>
    <row r="112" spans="6:6" x14ac:dyDescent="0.25">
      <c r="F112" s="87"/>
    </row>
    <row r="113" spans="6:6" x14ac:dyDescent="0.25">
      <c r="F113" s="87"/>
    </row>
    <row r="114" spans="6:6" x14ac:dyDescent="0.25">
      <c r="F114" s="87"/>
    </row>
    <row r="115" spans="6:6" x14ac:dyDescent="0.25">
      <c r="F115" s="87"/>
    </row>
    <row r="116" spans="6:6" x14ac:dyDescent="0.25">
      <c r="F116" s="87"/>
    </row>
    <row r="117" spans="6:6" x14ac:dyDescent="0.25">
      <c r="F117" s="87"/>
    </row>
    <row r="118" spans="6:6" x14ac:dyDescent="0.25">
      <c r="F118" s="87"/>
    </row>
    <row r="119" spans="6:6" x14ac:dyDescent="0.25">
      <c r="F119" s="87"/>
    </row>
    <row r="120" spans="6:6" x14ac:dyDescent="0.25">
      <c r="F120" s="87"/>
    </row>
    <row r="121" spans="6:6" x14ac:dyDescent="0.25">
      <c r="F121" s="87"/>
    </row>
    <row r="122" spans="6:6" x14ac:dyDescent="0.25">
      <c r="F122" s="87"/>
    </row>
    <row r="123" spans="6:6" x14ac:dyDescent="0.25">
      <c r="F123" s="87"/>
    </row>
    <row r="124" spans="6:6" x14ac:dyDescent="0.25">
      <c r="F124" s="87"/>
    </row>
    <row r="125" spans="6:6" x14ac:dyDescent="0.25">
      <c r="F125" s="87"/>
    </row>
    <row r="126" spans="6:6" x14ac:dyDescent="0.25">
      <c r="F126" s="87"/>
    </row>
    <row r="127" spans="6:6" x14ac:dyDescent="0.25">
      <c r="F127" s="87"/>
    </row>
    <row r="128" spans="6:6" x14ac:dyDescent="0.25">
      <c r="F128" s="87"/>
    </row>
    <row r="129" spans="6:6" x14ac:dyDescent="0.25">
      <c r="F129" s="87"/>
    </row>
    <row r="130" spans="6:6" x14ac:dyDescent="0.25">
      <c r="F130" s="87"/>
    </row>
    <row r="131" spans="6:6" x14ac:dyDescent="0.25">
      <c r="F131" s="87"/>
    </row>
    <row r="132" spans="6:6" x14ac:dyDescent="0.25">
      <c r="F132" s="87"/>
    </row>
    <row r="133" spans="6:6" x14ac:dyDescent="0.25">
      <c r="F133" s="87"/>
    </row>
    <row r="134" spans="6:6" x14ac:dyDescent="0.25">
      <c r="F134" s="87"/>
    </row>
    <row r="135" spans="6:6" x14ac:dyDescent="0.25">
      <c r="F135" s="87"/>
    </row>
    <row r="136" spans="6:6" x14ac:dyDescent="0.25">
      <c r="F136" s="87"/>
    </row>
    <row r="137" spans="6:6" x14ac:dyDescent="0.25">
      <c r="F137" s="87"/>
    </row>
    <row r="138" spans="6:6" x14ac:dyDescent="0.25">
      <c r="F138" s="87"/>
    </row>
    <row r="139" spans="6:6" x14ac:dyDescent="0.25">
      <c r="F139" s="87"/>
    </row>
    <row r="140" spans="6:6" x14ac:dyDescent="0.25">
      <c r="F140" s="87"/>
    </row>
    <row r="141" spans="6:6" x14ac:dyDescent="0.25">
      <c r="F141" s="87"/>
    </row>
    <row r="142" spans="6:6" x14ac:dyDescent="0.25">
      <c r="F142" s="87"/>
    </row>
    <row r="143" spans="6:6" x14ac:dyDescent="0.25">
      <c r="F143" s="87"/>
    </row>
    <row r="144" spans="6:6" x14ac:dyDescent="0.25">
      <c r="F144" s="87"/>
    </row>
    <row r="145" spans="6:6" x14ac:dyDescent="0.25">
      <c r="F145" s="87"/>
    </row>
    <row r="146" spans="6:6" x14ac:dyDescent="0.25">
      <c r="F146" s="87"/>
    </row>
    <row r="147" spans="6:6" x14ac:dyDescent="0.25">
      <c r="F147" s="87"/>
    </row>
    <row r="148" spans="6:6" x14ac:dyDescent="0.25">
      <c r="F148" s="87"/>
    </row>
    <row r="149" spans="6:6" x14ac:dyDescent="0.25">
      <c r="F149" s="87"/>
    </row>
    <row r="150" spans="6:6" x14ac:dyDescent="0.25">
      <c r="F150" s="87"/>
    </row>
    <row r="151" spans="6:6" x14ac:dyDescent="0.25">
      <c r="F151" s="87"/>
    </row>
    <row r="152" spans="6:6" x14ac:dyDescent="0.25">
      <c r="F152" s="87"/>
    </row>
    <row r="153" spans="6:6" x14ac:dyDescent="0.25">
      <c r="F153" s="87"/>
    </row>
    <row r="154" spans="6:6" x14ac:dyDescent="0.25">
      <c r="F154" s="87"/>
    </row>
    <row r="155" spans="6:6" x14ac:dyDescent="0.25">
      <c r="F155" s="87"/>
    </row>
    <row r="156" spans="6:6" x14ac:dyDescent="0.25">
      <c r="F156" s="87"/>
    </row>
    <row r="157" spans="6:6" x14ac:dyDescent="0.25">
      <c r="F157" s="87"/>
    </row>
    <row r="158" spans="6:6" x14ac:dyDescent="0.25">
      <c r="F158" s="87"/>
    </row>
    <row r="159" spans="6:6" x14ac:dyDescent="0.25">
      <c r="F159" s="87"/>
    </row>
    <row r="160" spans="6:6" x14ac:dyDescent="0.25">
      <c r="F160" s="87"/>
    </row>
    <row r="161" spans="6:6" x14ac:dyDescent="0.25">
      <c r="F161" s="87"/>
    </row>
    <row r="162" spans="6:6" x14ac:dyDescent="0.25">
      <c r="F162" s="87"/>
    </row>
    <row r="163" spans="6:6" x14ac:dyDescent="0.25">
      <c r="F163" s="87"/>
    </row>
    <row r="164" spans="6:6" x14ac:dyDescent="0.25">
      <c r="F164" s="87"/>
    </row>
    <row r="165" spans="6:6" x14ac:dyDescent="0.25">
      <c r="F165" s="87"/>
    </row>
    <row r="166" spans="6:6" x14ac:dyDescent="0.25">
      <c r="F166" s="87"/>
    </row>
    <row r="167" spans="6:6" x14ac:dyDescent="0.25">
      <c r="F167" s="87"/>
    </row>
    <row r="168" spans="6:6" x14ac:dyDescent="0.25">
      <c r="F168" s="87"/>
    </row>
    <row r="169" spans="6:6" x14ac:dyDescent="0.25">
      <c r="F169" s="87"/>
    </row>
    <row r="170" spans="6:6" x14ac:dyDescent="0.25">
      <c r="F170" s="87"/>
    </row>
    <row r="171" spans="6:6" x14ac:dyDescent="0.25">
      <c r="F171" s="87"/>
    </row>
    <row r="172" spans="6:6" x14ac:dyDescent="0.25">
      <c r="F172" s="87"/>
    </row>
    <row r="173" spans="6:6" x14ac:dyDescent="0.25">
      <c r="F173" s="87"/>
    </row>
    <row r="174" spans="6:6" x14ac:dyDescent="0.25">
      <c r="F174" s="87"/>
    </row>
    <row r="175" spans="6:6" x14ac:dyDescent="0.25">
      <c r="F175" s="87"/>
    </row>
    <row r="176" spans="6:6" x14ac:dyDescent="0.25">
      <c r="F176" s="87"/>
    </row>
    <row r="177" spans="6:6" x14ac:dyDescent="0.25">
      <c r="F177" s="87"/>
    </row>
    <row r="178" spans="6:6" x14ac:dyDescent="0.25">
      <c r="F178" s="87"/>
    </row>
    <row r="179" spans="6:6" x14ac:dyDescent="0.25">
      <c r="F179" s="87"/>
    </row>
    <row r="180" spans="6:6" x14ac:dyDescent="0.25">
      <c r="F180" s="87"/>
    </row>
    <row r="181" spans="6:6" x14ac:dyDescent="0.25">
      <c r="F181" s="87"/>
    </row>
    <row r="182" spans="6:6" x14ac:dyDescent="0.25">
      <c r="F182" s="87"/>
    </row>
    <row r="183" spans="6:6" x14ac:dyDescent="0.25">
      <c r="F183" s="87"/>
    </row>
    <row r="184" spans="6:6" x14ac:dyDescent="0.25">
      <c r="F184" s="87"/>
    </row>
    <row r="185" spans="6:6" x14ac:dyDescent="0.25">
      <c r="F185" s="87"/>
    </row>
    <row r="186" spans="6:6" x14ac:dyDescent="0.25">
      <c r="F186" s="87"/>
    </row>
    <row r="187" spans="6:6" x14ac:dyDescent="0.25">
      <c r="F187" s="87"/>
    </row>
    <row r="188" spans="6:6" x14ac:dyDescent="0.25">
      <c r="F188" s="87"/>
    </row>
    <row r="189" spans="6:6" x14ac:dyDescent="0.25">
      <c r="F189" s="87"/>
    </row>
    <row r="190" spans="6:6" x14ac:dyDescent="0.25">
      <c r="F190" s="87"/>
    </row>
    <row r="191" spans="6:6" x14ac:dyDescent="0.25">
      <c r="F191" s="87"/>
    </row>
    <row r="192" spans="6:6" x14ac:dyDescent="0.25">
      <c r="F192" s="87"/>
    </row>
    <row r="193" spans="6:6" x14ac:dyDescent="0.25">
      <c r="F193" s="87"/>
    </row>
    <row r="194" spans="6:6" x14ac:dyDescent="0.25">
      <c r="F194" s="87"/>
    </row>
    <row r="195" spans="6:6" x14ac:dyDescent="0.25">
      <c r="F195" s="87"/>
    </row>
    <row r="196" spans="6:6" x14ac:dyDescent="0.25">
      <c r="F196" s="87"/>
    </row>
    <row r="197" spans="6:6" x14ac:dyDescent="0.25">
      <c r="F197" s="87"/>
    </row>
    <row r="198" spans="6:6" x14ac:dyDescent="0.25">
      <c r="F198" s="87"/>
    </row>
    <row r="199" spans="6:6" x14ac:dyDescent="0.25">
      <c r="F199" s="87"/>
    </row>
    <row r="200" spans="6:6" x14ac:dyDescent="0.25">
      <c r="F200" s="87"/>
    </row>
    <row r="201" spans="6:6" x14ac:dyDescent="0.25">
      <c r="F201" s="87"/>
    </row>
    <row r="202" spans="6:6" x14ac:dyDescent="0.25">
      <c r="F202" s="87"/>
    </row>
    <row r="203" spans="6:6" x14ac:dyDescent="0.25">
      <c r="F203" s="87"/>
    </row>
    <row r="204" spans="6:6" x14ac:dyDescent="0.25">
      <c r="F204" s="87"/>
    </row>
    <row r="205" spans="6:6" x14ac:dyDescent="0.25">
      <c r="F205" s="87"/>
    </row>
    <row r="206" spans="6:6" x14ac:dyDescent="0.25">
      <c r="F206" s="87"/>
    </row>
    <row r="207" spans="6:6" x14ac:dyDescent="0.25">
      <c r="F207" s="87"/>
    </row>
    <row r="208" spans="6:6" x14ac:dyDescent="0.25">
      <c r="F208" s="87"/>
    </row>
    <row r="209" spans="6:6" x14ac:dyDescent="0.25">
      <c r="F209" s="87"/>
    </row>
    <row r="210" spans="6:6" x14ac:dyDescent="0.25">
      <c r="F210" s="87"/>
    </row>
    <row r="211" spans="6:6" x14ac:dyDescent="0.25">
      <c r="F211" s="87"/>
    </row>
    <row r="212" spans="6:6" x14ac:dyDescent="0.25">
      <c r="F212" s="87"/>
    </row>
    <row r="213" spans="6:6" x14ac:dyDescent="0.25">
      <c r="F213" s="87"/>
    </row>
    <row r="214" spans="6:6" x14ac:dyDescent="0.25">
      <c r="F214" s="87"/>
    </row>
    <row r="215" spans="6:6" x14ac:dyDescent="0.25">
      <c r="F215" s="87"/>
    </row>
    <row r="216" spans="6:6" x14ac:dyDescent="0.25">
      <c r="F216" s="87"/>
    </row>
    <row r="217" spans="6:6" x14ac:dyDescent="0.25">
      <c r="F217" s="87"/>
    </row>
    <row r="218" spans="6:6" x14ac:dyDescent="0.25">
      <c r="F218" s="87"/>
    </row>
    <row r="219" spans="6:6" x14ac:dyDescent="0.25">
      <c r="F219" s="87"/>
    </row>
    <row r="220" spans="6:6" x14ac:dyDescent="0.25">
      <c r="F220" s="87"/>
    </row>
    <row r="221" spans="6:6" x14ac:dyDescent="0.25">
      <c r="F221" s="87"/>
    </row>
    <row r="222" spans="6:6" x14ac:dyDescent="0.25">
      <c r="F222" s="87"/>
    </row>
    <row r="223" spans="6:6" x14ac:dyDescent="0.25">
      <c r="F223" s="87"/>
    </row>
    <row r="224" spans="6:6" x14ac:dyDescent="0.25">
      <c r="F224" s="87"/>
    </row>
    <row r="225" spans="6:6" x14ac:dyDescent="0.25">
      <c r="F225" s="87"/>
    </row>
    <row r="226" spans="6:6" x14ac:dyDescent="0.25">
      <c r="F226" s="87"/>
    </row>
    <row r="227" spans="6:6" x14ac:dyDescent="0.25">
      <c r="F227" s="87"/>
    </row>
    <row r="228" spans="6:6" x14ac:dyDescent="0.25">
      <c r="F228" s="87"/>
    </row>
    <row r="229" spans="6:6" x14ac:dyDescent="0.25">
      <c r="F229" s="87"/>
    </row>
    <row r="230" spans="6:6" x14ac:dyDescent="0.25">
      <c r="F230" s="87"/>
    </row>
    <row r="231" spans="6:6" x14ac:dyDescent="0.25">
      <c r="F231" s="87"/>
    </row>
    <row r="232" spans="6:6" x14ac:dyDescent="0.25">
      <c r="F232" s="87"/>
    </row>
    <row r="233" spans="6:6" x14ac:dyDescent="0.25">
      <c r="F233" s="87"/>
    </row>
    <row r="234" spans="6:6" x14ac:dyDescent="0.25">
      <c r="F234" s="87"/>
    </row>
    <row r="235" spans="6:6" x14ac:dyDescent="0.25">
      <c r="F235" s="87"/>
    </row>
    <row r="236" spans="6:6" x14ac:dyDescent="0.25">
      <c r="F236" s="87"/>
    </row>
    <row r="237" spans="6:6" x14ac:dyDescent="0.25">
      <c r="F237" s="87"/>
    </row>
    <row r="238" spans="6:6" x14ac:dyDescent="0.25">
      <c r="F238" s="87"/>
    </row>
    <row r="239" spans="6:6" x14ac:dyDescent="0.25">
      <c r="F239" s="87"/>
    </row>
    <row r="240" spans="6:6" x14ac:dyDescent="0.25">
      <c r="F240" s="87"/>
    </row>
    <row r="241" spans="6:6" x14ac:dyDescent="0.25">
      <c r="F241" s="87"/>
    </row>
    <row r="242" spans="6:6" x14ac:dyDescent="0.25">
      <c r="F242" s="87"/>
    </row>
    <row r="243" spans="6:6" x14ac:dyDescent="0.25">
      <c r="F243" s="87"/>
    </row>
    <row r="244" spans="6:6" x14ac:dyDescent="0.25">
      <c r="F244" s="87"/>
    </row>
    <row r="245" spans="6:6" x14ac:dyDescent="0.25">
      <c r="F245" s="87"/>
    </row>
    <row r="246" spans="6:6" x14ac:dyDescent="0.25">
      <c r="F246" s="87"/>
    </row>
    <row r="247" spans="6:6" x14ac:dyDescent="0.25">
      <c r="F247" s="87"/>
    </row>
    <row r="248" spans="6:6" x14ac:dyDescent="0.25">
      <c r="F248" s="87"/>
    </row>
    <row r="249" spans="6:6" x14ac:dyDescent="0.25">
      <c r="F249" s="87"/>
    </row>
    <row r="250" spans="6:6" x14ac:dyDescent="0.25">
      <c r="F250" s="87"/>
    </row>
    <row r="251" spans="6:6" x14ac:dyDescent="0.25">
      <c r="F251" s="87"/>
    </row>
    <row r="252" spans="6:6" x14ac:dyDescent="0.25">
      <c r="F252" s="87"/>
    </row>
    <row r="253" spans="6:6" x14ac:dyDescent="0.25">
      <c r="F253" s="87"/>
    </row>
    <row r="254" spans="6:6" x14ac:dyDescent="0.25">
      <c r="F254" s="87"/>
    </row>
    <row r="255" spans="6:6" x14ac:dyDescent="0.25">
      <c r="F255" s="87"/>
    </row>
    <row r="256" spans="6:6" x14ac:dyDescent="0.25">
      <c r="F256" s="87"/>
    </row>
    <row r="257" spans="6:6" x14ac:dyDescent="0.25">
      <c r="F257" s="87"/>
    </row>
    <row r="258" spans="6:6" x14ac:dyDescent="0.25">
      <c r="F258" s="87"/>
    </row>
    <row r="259" spans="6:6" x14ac:dyDescent="0.25">
      <c r="F259" s="87"/>
    </row>
    <row r="260" spans="6:6" x14ac:dyDescent="0.25">
      <c r="F260" s="87"/>
    </row>
    <row r="261" spans="6:6" x14ac:dyDescent="0.25">
      <c r="F261" s="87"/>
    </row>
    <row r="262" spans="6:6" x14ac:dyDescent="0.25">
      <c r="F262" s="87"/>
    </row>
    <row r="263" spans="6:6" x14ac:dyDescent="0.25">
      <c r="F263" s="87"/>
    </row>
    <row r="264" spans="6:6" x14ac:dyDescent="0.25">
      <c r="F264" s="87"/>
    </row>
    <row r="265" spans="6:6" x14ac:dyDescent="0.25">
      <c r="F265" s="87"/>
    </row>
    <row r="266" spans="6:6" x14ac:dyDescent="0.25">
      <c r="F266" s="87"/>
    </row>
    <row r="267" spans="6:6" x14ac:dyDescent="0.25">
      <c r="F267" s="87"/>
    </row>
    <row r="268" spans="6:6" x14ac:dyDescent="0.25">
      <c r="F268" s="87"/>
    </row>
    <row r="269" spans="6:6" x14ac:dyDescent="0.25">
      <c r="F269" s="87"/>
    </row>
    <row r="270" spans="6:6" x14ac:dyDescent="0.25">
      <c r="F270" s="87"/>
    </row>
    <row r="271" spans="6:6" x14ac:dyDescent="0.25">
      <c r="F271" s="87"/>
    </row>
    <row r="272" spans="6:6" x14ac:dyDescent="0.25">
      <c r="F272" s="87"/>
    </row>
    <row r="273" spans="6:6" x14ac:dyDescent="0.25">
      <c r="F273" s="87"/>
    </row>
    <row r="274" spans="6:6" x14ac:dyDescent="0.25">
      <c r="F274" s="87"/>
    </row>
    <row r="275" spans="6:6" x14ac:dyDescent="0.25">
      <c r="F275" s="87"/>
    </row>
    <row r="276" spans="6:6" x14ac:dyDescent="0.25">
      <c r="F276" s="87"/>
    </row>
    <row r="277" spans="6:6" x14ac:dyDescent="0.25">
      <c r="F277" s="87"/>
    </row>
    <row r="278" spans="6:6" x14ac:dyDescent="0.25">
      <c r="F278" s="87"/>
    </row>
    <row r="279" spans="6:6" x14ac:dyDescent="0.25">
      <c r="F279" s="87"/>
    </row>
    <row r="280" spans="6:6" x14ac:dyDescent="0.25">
      <c r="F280" s="87"/>
    </row>
    <row r="281" spans="6:6" x14ac:dyDescent="0.25">
      <c r="F281" s="87"/>
    </row>
    <row r="282" spans="6:6" x14ac:dyDescent="0.25">
      <c r="F282" s="87"/>
    </row>
    <row r="283" spans="6:6" x14ac:dyDescent="0.25">
      <c r="F283" s="87"/>
    </row>
    <row r="284" spans="6:6" x14ac:dyDescent="0.25">
      <c r="F284" s="87"/>
    </row>
    <row r="285" spans="6:6" x14ac:dyDescent="0.25">
      <c r="F285" s="87"/>
    </row>
    <row r="286" spans="6:6" x14ac:dyDescent="0.25">
      <c r="F286" s="87"/>
    </row>
    <row r="287" spans="6:6" x14ac:dyDescent="0.25">
      <c r="F287" s="87"/>
    </row>
    <row r="288" spans="6:6" x14ac:dyDescent="0.25">
      <c r="F288" s="87"/>
    </row>
    <row r="289" spans="6:6" x14ac:dyDescent="0.25">
      <c r="F289" s="87"/>
    </row>
    <row r="290" spans="6:6" x14ac:dyDescent="0.25">
      <c r="F290" s="87"/>
    </row>
    <row r="291" spans="6:6" x14ac:dyDescent="0.25">
      <c r="F291" s="87"/>
    </row>
    <row r="292" spans="6:6" x14ac:dyDescent="0.25">
      <c r="F292" s="87"/>
    </row>
    <row r="293" spans="6:6" x14ac:dyDescent="0.25">
      <c r="F293" s="87"/>
    </row>
    <row r="294" spans="6:6" x14ac:dyDescent="0.25">
      <c r="F294" s="87"/>
    </row>
    <row r="295" spans="6:6" x14ac:dyDescent="0.25">
      <c r="F295" s="87"/>
    </row>
    <row r="296" spans="6:6" x14ac:dyDescent="0.25">
      <c r="F296" s="87"/>
    </row>
    <row r="297" spans="6:6" x14ac:dyDescent="0.25">
      <c r="F297" s="87"/>
    </row>
    <row r="298" spans="6:6" x14ac:dyDescent="0.25">
      <c r="F298" s="87"/>
    </row>
    <row r="299" spans="6:6" x14ac:dyDescent="0.25">
      <c r="F299" s="87"/>
    </row>
    <row r="300" spans="6:6" x14ac:dyDescent="0.25">
      <c r="F300" s="87"/>
    </row>
    <row r="301" spans="6:6" x14ac:dyDescent="0.25">
      <c r="F301" s="87"/>
    </row>
    <row r="302" spans="6:6" x14ac:dyDescent="0.25">
      <c r="F302" s="87"/>
    </row>
    <row r="303" spans="6:6" x14ac:dyDescent="0.25">
      <c r="F303" s="87"/>
    </row>
    <row r="304" spans="6:6" x14ac:dyDescent="0.25">
      <c r="F304" s="87"/>
    </row>
    <row r="305" spans="6:6" x14ac:dyDescent="0.25">
      <c r="F305" s="87"/>
    </row>
    <row r="306" spans="6:6" x14ac:dyDescent="0.25">
      <c r="F306" s="87"/>
    </row>
    <row r="307" spans="6:6" x14ac:dyDescent="0.25">
      <c r="F307" s="87"/>
    </row>
    <row r="308" spans="6:6" x14ac:dyDescent="0.25">
      <c r="F308" s="87"/>
    </row>
    <row r="309" spans="6:6" x14ac:dyDescent="0.25">
      <c r="F309" s="87"/>
    </row>
    <row r="310" spans="6:6" x14ac:dyDescent="0.25">
      <c r="F310" s="87"/>
    </row>
    <row r="311" spans="6:6" x14ac:dyDescent="0.25">
      <c r="F311" s="87"/>
    </row>
    <row r="312" spans="6:6" x14ac:dyDescent="0.25">
      <c r="F312" s="87"/>
    </row>
    <row r="313" spans="6:6" x14ac:dyDescent="0.25">
      <c r="F313" s="87"/>
    </row>
    <row r="314" spans="6:6" x14ac:dyDescent="0.25">
      <c r="F314" s="87"/>
    </row>
    <row r="315" spans="6:6" x14ac:dyDescent="0.25">
      <c r="F315" s="87"/>
    </row>
    <row r="316" spans="6:6" x14ac:dyDescent="0.25">
      <c r="F316" s="87"/>
    </row>
    <row r="317" spans="6:6" x14ac:dyDescent="0.25">
      <c r="F317" s="87"/>
    </row>
    <row r="318" spans="6:6" x14ac:dyDescent="0.25">
      <c r="F318" s="87"/>
    </row>
    <row r="319" spans="6:6" x14ac:dyDescent="0.25">
      <c r="F319" s="87"/>
    </row>
    <row r="320" spans="6:6" x14ac:dyDescent="0.25">
      <c r="F320" s="87"/>
    </row>
    <row r="321" spans="6:6" x14ac:dyDescent="0.25">
      <c r="F321" s="87"/>
    </row>
    <row r="322" spans="6:6" x14ac:dyDescent="0.25">
      <c r="F322" s="87"/>
    </row>
    <row r="323" spans="6:6" x14ac:dyDescent="0.25">
      <c r="F323" s="87"/>
    </row>
    <row r="324" spans="6:6" x14ac:dyDescent="0.25">
      <c r="F324" s="87"/>
    </row>
    <row r="325" spans="6:6" x14ac:dyDescent="0.25">
      <c r="F325" s="87"/>
    </row>
    <row r="326" spans="6:6" x14ac:dyDescent="0.25">
      <c r="F326" s="87"/>
    </row>
    <row r="327" spans="6:6" x14ac:dyDescent="0.25">
      <c r="F327" s="87"/>
    </row>
    <row r="328" spans="6:6" x14ac:dyDescent="0.25">
      <c r="F328" s="87"/>
    </row>
    <row r="329" spans="6:6" x14ac:dyDescent="0.25">
      <c r="F329" s="87"/>
    </row>
    <row r="330" spans="6:6" x14ac:dyDescent="0.25">
      <c r="F330" s="87"/>
    </row>
    <row r="331" spans="6:6" x14ac:dyDescent="0.25">
      <c r="F331" s="87"/>
    </row>
    <row r="332" spans="6:6" x14ac:dyDescent="0.25">
      <c r="F332" s="87"/>
    </row>
    <row r="333" spans="6:6" x14ac:dyDescent="0.25">
      <c r="F333" s="87"/>
    </row>
    <row r="334" spans="6:6" x14ac:dyDescent="0.25">
      <c r="F334" s="87"/>
    </row>
    <row r="335" spans="6:6" x14ac:dyDescent="0.25">
      <c r="F335" s="87"/>
    </row>
    <row r="336" spans="6:6" x14ac:dyDescent="0.25">
      <c r="F336" s="87"/>
    </row>
    <row r="337" spans="6:6" x14ac:dyDescent="0.25">
      <c r="F337" s="87"/>
    </row>
    <row r="338" spans="6:6" x14ac:dyDescent="0.25">
      <c r="F338" s="87"/>
    </row>
    <row r="339" spans="6:6" x14ac:dyDescent="0.25">
      <c r="F339" s="87"/>
    </row>
    <row r="340" spans="6:6" x14ac:dyDescent="0.25">
      <c r="F340" s="87"/>
    </row>
    <row r="341" spans="6:6" x14ac:dyDescent="0.25">
      <c r="F341" s="87"/>
    </row>
    <row r="342" spans="6:6" x14ac:dyDescent="0.25">
      <c r="F342" s="87"/>
    </row>
    <row r="343" spans="6:6" x14ac:dyDescent="0.25">
      <c r="F343" s="87"/>
    </row>
    <row r="344" spans="6:6" x14ac:dyDescent="0.25">
      <c r="F344" s="87"/>
    </row>
    <row r="345" spans="6:6" x14ac:dyDescent="0.25">
      <c r="F345" s="87"/>
    </row>
    <row r="346" spans="6:6" x14ac:dyDescent="0.25">
      <c r="F346" s="87"/>
    </row>
    <row r="347" spans="6:6" x14ac:dyDescent="0.25">
      <c r="F347" s="87"/>
    </row>
    <row r="348" spans="6:6" x14ac:dyDescent="0.25">
      <c r="F348" s="87"/>
    </row>
    <row r="349" spans="6:6" x14ac:dyDescent="0.25">
      <c r="F349" s="87"/>
    </row>
    <row r="350" spans="6:6" x14ac:dyDescent="0.25">
      <c r="F350" s="87"/>
    </row>
    <row r="351" spans="6:6" x14ac:dyDescent="0.25">
      <c r="F351" s="87"/>
    </row>
    <row r="352" spans="6:6" x14ac:dyDescent="0.25">
      <c r="F352" s="87"/>
    </row>
    <row r="353" spans="6:6" x14ac:dyDescent="0.25">
      <c r="F353" s="87"/>
    </row>
    <row r="354" spans="6:6" x14ac:dyDescent="0.25">
      <c r="F354" s="87"/>
    </row>
    <row r="355" spans="6:6" x14ac:dyDescent="0.25">
      <c r="F355" s="87"/>
    </row>
    <row r="356" spans="6:6" x14ac:dyDescent="0.25">
      <c r="F356" s="87"/>
    </row>
    <row r="357" spans="6:6" x14ac:dyDescent="0.25">
      <c r="F357" s="87"/>
    </row>
    <row r="358" spans="6:6" x14ac:dyDescent="0.25">
      <c r="F358" s="87"/>
    </row>
    <row r="359" spans="6:6" x14ac:dyDescent="0.25">
      <c r="F359" s="87"/>
    </row>
    <row r="360" spans="6:6" x14ac:dyDescent="0.25">
      <c r="F360" s="87"/>
    </row>
    <row r="361" spans="6:6" x14ac:dyDescent="0.25">
      <c r="F361" s="87"/>
    </row>
    <row r="362" spans="6:6" x14ac:dyDescent="0.25">
      <c r="F362" s="87"/>
    </row>
    <row r="363" spans="6:6" x14ac:dyDescent="0.25">
      <c r="F363" s="87"/>
    </row>
    <row r="364" spans="6:6" x14ac:dyDescent="0.25">
      <c r="F364" s="87"/>
    </row>
    <row r="365" spans="6:6" x14ac:dyDescent="0.25">
      <c r="F365" s="87"/>
    </row>
    <row r="366" spans="6:6" x14ac:dyDescent="0.25">
      <c r="F366" s="87"/>
    </row>
    <row r="367" spans="6:6" x14ac:dyDescent="0.25">
      <c r="F367" s="87"/>
    </row>
    <row r="368" spans="6:6" x14ac:dyDescent="0.25">
      <c r="F368" s="87"/>
    </row>
    <row r="369" spans="6:6" x14ac:dyDescent="0.25">
      <c r="F369" s="87"/>
    </row>
    <row r="370" spans="6:6" x14ac:dyDescent="0.25">
      <c r="F370" s="87"/>
    </row>
    <row r="371" spans="6:6" x14ac:dyDescent="0.25">
      <c r="F371" s="87"/>
    </row>
    <row r="372" spans="6:6" x14ac:dyDescent="0.25">
      <c r="F372" s="87"/>
    </row>
    <row r="373" spans="6:6" x14ac:dyDescent="0.25">
      <c r="F373" s="87"/>
    </row>
    <row r="374" spans="6:6" x14ac:dyDescent="0.25">
      <c r="F374" s="87"/>
    </row>
    <row r="375" spans="6:6" x14ac:dyDescent="0.25">
      <c r="F375" s="87"/>
    </row>
    <row r="376" spans="6:6" x14ac:dyDescent="0.25">
      <c r="F376" s="87"/>
    </row>
    <row r="377" spans="6:6" x14ac:dyDescent="0.25">
      <c r="F377" s="87"/>
    </row>
    <row r="378" spans="6:6" x14ac:dyDescent="0.25">
      <c r="F378" s="87"/>
    </row>
    <row r="379" spans="6:6" x14ac:dyDescent="0.25">
      <c r="F379" s="87"/>
    </row>
    <row r="380" spans="6:6" x14ac:dyDescent="0.25">
      <c r="F380" s="87"/>
    </row>
    <row r="381" spans="6:6" x14ac:dyDescent="0.25">
      <c r="F381" s="87"/>
    </row>
    <row r="382" spans="6:6" x14ac:dyDescent="0.25">
      <c r="F382" s="87"/>
    </row>
    <row r="383" spans="6:6" x14ac:dyDescent="0.25">
      <c r="F383" s="87"/>
    </row>
    <row r="384" spans="6:6" x14ac:dyDescent="0.25">
      <c r="F384" s="87"/>
    </row>
    <row r="385" spans="6:6" x14ac:dyDescent="0.25">
      <c r="F385" s="87"/>
    </row>
    <row r="386" spans="6:6" x14ac:dyDescent="0.25">
      <c r="F386" s="87"/>
    </row>
    <row r="387" spans="6:6" x14ac:dyDescent="0.25">
      <c r="F387" s="87"/>
    </row>
    <row r="388" spans="6:6" x14ac:dyDescent="0.25">
      <c r="F388" s="87"/>
    </row>
    <row r="389" spans="6:6" x14ac:dyDescent="0.25">
      <c r="F389" s="87"/>
    </row>
    <row r="390" spans="6:6" x14ac:dyDescent="0.25">
      <c r="F390" s="87"/>
    </row>
    <row r="391" spans="6:6" x14ac:dyDescent="0.25">
      <c r="F391" s="87"/>
    </row>
    <row r="392" spans="6:6" x14ac:dyDescent="0.25">
      <c r="F392" s="87"/>
    </row>
    <row r="393" spans="6:6" x14ac:dyDescent="0.25">
      <c r="F393" s="87"/>
    </row>
    <row r="394" spans="6:6" x14ac:dyDescent="0.25">
      <c r="F394" s="87"/>
    </row>
    <row r="395" spans="6:6" x14ac:dyDescent="0.25">
      <c r="F395" s="87"/>
    </row>
    <row r="396" spans="6:6" x14ac:dyDescent="0.25">
      <c r="F396" s="87"/>
    </row>
    <row r="397" spans="6:6" x14ac:dyDescent="0.25">
      <c r="F397" s="87"/>
    </row>
    <row r="398" spans="6:6" x14ac:dyDescent="0.25">
      <c r="F398" s="87"/>
    </row>
    <row r="399" spans="6:6" x14ac:dyDescent="0.25">
      <c r="F399" s="87"/>
    </row>
    <row r="400" spans="6:6" x14ac:dyDescent="0.25">
      <c r="F400" s="87"/>
    </row>
    <row r="401" spans="6:6" x14ac:dyDescent="0.25">
      <c r="F401" s="87"/>
    </row>
    <row r="402" spans="6:6" x14ac:dyDescent="0.25">
      <c r="F402" s="87"/>
    </row>
    <row r="403" spans="6:6" x14ac:dyDescent="0.25">
      <c r="F403" s="87"/>
    </row>
    <row r="404" spans="6:6" x14ac:dyDescent="0.25">
      <c r="F404" s="87"/>
    </row>
    <row r="405" spans="6:6" x14ac:dyDescent="0.25">
      <c r="F405" s="87"/>
    </row>
    <row r="406" spans="6:6" x14ac:dyDescent="0.25">
      <c r="F406" s="87"/>
    </row>
    <row r="407" spans="6:6" x14ac:dyDescent="0.25">
      <c r="F407" s="87"/>
    </row>
    <row r="408" spans="6:6" x14ac:dyDescent="0.25">
      <c r="F408" s="87"/>
    </row>
    <row r="409" spans="6:6" x14ac:dyDescent="0.25">
      <c r="F409" s="87"/>
    </row>
    <row r="410" spans="6:6" x14ac:dyDescent="0.25">
      <c r="F410" s="87"/>
    </row>
    <row r="411" spans="6:6" x14ac:dyDescent="0.25">
      <c r="F411" s="87"/>
    </row>
    <row r="412" spans="6:6" x14ac:dyDescent="0.25">
      <c r="F412" s="87"/>
    </row>
    <row r="413" spans="6:6" x14ac:dyDescent="0.25">
      <c r="F413" s="87"/>
    </row>
    <row r="414" spans="6:6" x14ac:dyDescent="0.25">
      <c r="F414" s="87"/>
    </row>
    <row r="415" spans="6:6" x14ac:dyDescent="0.25">
      <c r="F415" s="87"/>
    </row>
    <row r="416" spans="6:6" x14ac:dyDescent="0.25">
      <c r="F416" s="87"/>
    </row>
    <row r="417" spans="6:6" x14ac:dyDescent="0.25">
      <c r="F417" s="87"/>
    </row>
    <row r="418" spans="6:6" x14ac:dyDescent="0.25">
      <c r="F418" s="87"/>
    </row>
    <row r="419" spans="6:6" x14ac:dyDescent="0.25">
      <c r="F419" s="87"/>
    </row>
    <row r="420" spans="6:6" x14ac:dyDescent="0.25">
      <c r="F420" s="87"/>
    </row>
    <row r="421" spans="6:6" x14ac:dyDescent="0.25">
      <c r="F421" s="87"/>
    </row>
    <row r="422" spans="6:6" x14ac:dyDescent="0.25">
      <c r="F422" s="87"/>
    </row>
    <row r="423" spans="6:6" x14ac:dyDescent="0.25">
      <c r="F423" s="87"/>
    </row>
    <row r="424" spans="6:6" x14ac:dyDescent="0.25">
      <c r="F424" s="87"/>
    </row>
    <row r="425" spans="6:6" x14ac:dyDescent="0.25">
      <c r="F425" s="87"/>
    </row>
    <row r="426" spans="6:6" x14ac:dyDescent="0.25">
      <c r="F426" s="87"/>
    </row>
    <row r="427" spans="6:6" x14ac:dyDescent="0.25">
      <c r="F427" s="87"/>
    </row>
    <row r="428" spans="6:6" x14ac:dyDescent="0.25">
      <c r="F428" s="87"/>
    </row>
    <row r="429" spans="6:6" x14ac:dyDescent="0.25">
      <c r="F429" s="87"/>
    </row>
    <row r="430" spans="6:6" x14ac:dyDescent="0.25">
      <c r="F430" s="87"/>
    </row>
    <row r="431" spans="6:6" x14ac:dyDescent="0.25">
      <c r="F431" s="87"/>
    </row>
    <row r="432" spans="6:6" x14ac:dyDescent="0.25">
      <c r="F432" s="87"/>
    </row>
    <row r="433" spans="6:6" x14ac:dyDescent="0.25">
      <c r="F433" s="87"/>
    </row>
    <row r="434" spans="6:6" x14ac:dyDescent="0.25">
      <c r="F434" s="87"/>
    </row>
    <row r="435" spans="6:6" x14ac:dyDescent="0.25">
      <c r="F435" s="87"/>
    </row>
    <row r="436" spans="6:6" x14ac:dyDescent="0.25">
      <c r="F436" s="87"/>
    </row>
    <row r="437" spans="6:6" x14ac:dyDescent="0.25">
      <c r="F437" s="87"/>
    </row>
    <row r="438" spans="6:6" x14ac:dyDescent="0.25">
      <c r="F438" s="87"/>
    </row>
    <row r="439" spans="6:6" x14ac:dyDescent="0.25">
      <c r="F439" s="87"/>
    </row>
    <row r="440" spans="6:6" x14ac:dyDescent="0.25">
      <c r="F440" s="87"/>
    </row>
    <row r="441" spans="6:6" x14ac:dyDescent="0.25">
      <c r="F441" s="87"/>
    </row>
    <row r="442" spans="6:6" x14ac:dyDescent="0.25">
      <c r="F442" s="87"/>
    </row>
    <row r="443" spans="6:6" x14ac:dyDescent="0.25">
      <c r="F443" s="87"/>
    </row>
    <row r="444" spans="6:6" x14ac:dyDescent="0.25">
      <c r="F444" s="87"/>
    </row>
    <row r="445" spans="6:6" x14ac:dyDescent="0.25">
      <c r="F445" s="87"/>
    </row>
    <row r="446" spans="6:6" x14ac:dyDescent="0.25">
      <c r="F446" s="87"/>
    </row>
    <row r="447" spans="6:6" x14ac:dyDescent="0.25">
      <c r="F447" s="87"/>
    </row>
    <row r="448" spans="6:6" x14ac:dyDescent="0.25">
      <c r="F448" s="87"/>
    </row>
    <row r="449" spans="6:6" x14ac:dyDescent="0.25">
      <c r="F449" s="87"/>
    </row>
    <row r="450" spans="6:6" x14ac:dyDescent="0.25">
      <c r="F450" s="87"/>
    </row>
    <row r="451" spans="6:6" x14ac:dyDescent="0.25">
      <c r="F451" s="87"/>
    </row>
    <row r="452" spans="6:6" x14ac:dyDescent="0.25">
      <c r="F452" s="87"/>
    </row>
    <row r="453" spans="6:6" x14ac:dyDescent="0.25">
      <c r="F453" s="87"/>
    </row>
    <row r="454" spans="6:6" x14ac:dyDescent="0.25">
      <c r="F454" s="87"/>
    </row>
    <row r="455" spans="6:6" x14ac:dyDescent="0.25">
      <c r="F455" s="87"/>
    </row>
    <row r="456" spans="6:6" x14ac:dyDescent="0.25">
      <c r="F456" s="87"/>
    </row>
    <row r="457" spans="6:6" x14ac:dyDescent="0.25">
      <c r="F457" s="87"/>
    </row>
    <row r="458" spans="6:6" x14ac:dyDescent="0.25">
      <c r="F458" s="87"/>
    </row>
    <row r="459" spans="6:6" x14ac:dyDescent="0.25">
      <c r="F459" s="87"/>
    </row>
    <row r="460" spans="6:6" x14ac:dyDescent="0.25">
      <c r="F460" s="87"/>
    </row>
    <row r="461" spans="6:6" x14ac:dyDescent="0.25">
      <c r="F461" s="87"/>
    </row>
    <row r="462" spans="6:6" x14ac:dyDescent="0.25">
      <c r="F462" s="87"/>
    </row>
    <row r="463" spans="6:6" x14ac:dyDescent="0.25">
      <c r="F463" s="87"/>
    </row>
    <row r="464" spans="6:6" x14ac:dyDescent="0.25">
      <c r="F464" s="87"/>
    </row>
    <row r="465" spans="6:6" x14ac:dyDescent="0.25">
      <c r="F465" s="87"/>
    </row>
    <row r="466" spans="6:6" x14ac:dyDescent="0.25">
      <c r="F466" s="87"/>
    </row>
    <row r="467" spans="6:6" x14ac:dyDescent="0.25">
      <c r="F467" s="87"/>
    </row>
    <row r="468" spans="6:6" x14ac:dyDescent="0.25">
      <c r="F468" s="87"/>
    </row>
    <row r="469" spans="6:6" x14ac:dyDescent="0.25">
      <c r="F469" s="87"/>
    </row>
    <row r="470" spans="6:6" x14ac:dyDescent="0.25">
      <c r="F470" s="87"/>
    </row>
    <row r="471" spans="6:6" x14ac:dyDescent="0.25">
      <c r="F471" s="87"/>
    </row>
    <row r="472" spans="6:6" x14ac:dyDescent="0.25">
      <c r="F472" s="87"/>
    </row>
    <row r="473" spans="6:6" x14ac:dyDescent="0.25">
      <c r="F473" s="87"/>
    </row>
    <row r="474" spans="6:6" x14ac:dyDescent="0.25">
      <c r="F474" s="87"/>
    </row>
    <row r="475" spans="6:6" x14ac:dyDescent="0.25">
      <c r="F475" s="87"/>
    </row>
    <row r="476" spans="6:6" x14ac:dyDescent="0.25">
      <c r="F476" s="87"/>
    </row>
    <row r="477" spans="6:6" x14ac:dyDescent="0.25">
      <c r="F477" s="87"/>
    </row>
    <row r="478" spans="6:6" x14ac:dyDescent="0.25">
      <c r="F478" s="87"/>
    </row>
    <row r="479" spans="6:6" x14ac:dyDescent="0.25">
      <c r="F479" s="87"/>
    </row>
    <row r="480" spans="6:6" x14ac:dyDescent="0.25">
      <c r="F480" s="87"/>
    </row>
    <row r="481" spans="6:6" x14ac:dyDescent="0.25">
      <c r="F481" s="87"/>
    </row>
    <row r="482" spans="6:6" x14ac:dyDescent="0.25">
      <c r="F482" s="87"/>
    </row>
    <row r="483" spans="6:6" x14ac:dyDescent="0.25">
      <c r="F483" s="87"/>
    </row>
    <row r="484" spans="6:6" x14ac:dyDescent="0.25">
      <c r="F484" s="87"/>
    </row>
    <row r="485" spans="6:6" x14ac:dyDescent="0.25">
      <c r="F485" s="87"/>
    </row>
    <row r="486" spans="6:6" x14ac:dyDescent="0.25">
      <c r="F486" s="87"/>
    </row>
    <row r="487" spans="6:6" x14ac:dyDescent="0.25">
      <c r="F487" s="87"/>
    </row>
    <row r="488" spans="6:6" x14ac:dyDescent="0.25">
      <c r="F488" s="87"/>
    </row>
    <row r="489" spans="6:6" x14ac:dyDescent="0.25">
      <c r="F489" s="87"/>
    </row>
    <row r="490" spans="6:6" x14ac:dyDescent="0.25">
      <c r="F490" s="87"/>
    </row>
    <row r="491" spans="6:6" x14ac:dyDescent="0.25">
      <c r="F491" s="87"/>
    </row>
    <row r="492" spans="6:6" x14ac:dyDescent="0.25">
      <c r="F492" s="87"/>
    </row>
    <row r="493" spans="6:6" x14ac:dyDescent="0.25">
      <c r="F493" s="87"/>
    </row>
    <row r="494" spans="6:6" x14ac:dyDescent="0.25">
      <c r="F494" s="87"/>
    </row>
    <row r="495" spans="6:6" x14ac:dyDescent="0.25">
      <c r="F495" s="87"/>
    </row>
    <row r="496" spans="6:6" x14ac:dyDescent="0.25">
      <c r="F496" s="87"/>
    </row>
    <row r="497" spans="6:6" x14ac:dyDescent="0.25">
      <c r="F497" s="87"/>
    </row>
    <row r="498" spans="6:6" x14ac:dyDescent="0.25">
      <c r="F498" s="87"/>
    </row>
    <row r="499" spans="6:6" x14ac:dyDescent="0.25">
      <c r="F499" s="87"/>
    </row>
    <row r="500" spans="6:6" x14ac:dyDescent="0.25">
      <c r="F500" s="87"/>
    </row>
    <row r="501" spans="6:6" x14ac:dyDescent="0.25">
      <c r="F501" s="87"/>
    </row>
    <row r="502" spans="6:6" x14ac:dyDescent="0.25">
      <c r="F502" s="87"/>
    </row>
    <row r="503" spans="6:6" x14ac:dyDescent="0.25">
      <c r="F503" s="87"/>
    </row>
    <row r="504" spans="6:6" x14ac:dyDescent="0.25">
      <c r="F504" s="87"/>
    </row>
    <row r="505" spans="6:6" x14ac:dyDescent="0.25">
      <c r="F505" s="87"/>
    </row>
    <row r="506" spans="6:6" x14ac:dyDescent="0.25">
      <c r="F506" s="87"/>
    </row>
    <row r="507" spans="6:6" x14ac:dyDescent="0.25">
      <c r="F507" s="87"/>
    </row>
    <row r="508" spans="6:6" x14ac:dyDescent="0.25">
      <c r="F508" s="87"/>
    </row>
    <row r="509" spans="6:6" x14ac:dyDescent="0.25">
      <c r="F509" s="87"/>
    </row>
    <row r="510" spans="6:6" x14ac:dyDescent="0.25">
      <c r="F510" s="87"/>
    </row>
    <row r="511" spans="6:6" x14ac:dyDescent="0.25">
      <c r="F511" s="87"/>
    </row>
    <row r="512" spans="6:6" x14ac:dyDescent="0.25">
      <c r="F512" s="87"/>
    </row>
    <row r="513" spans="6:6" x14ac:dyDescent="0.25">
      <c r="F513" s="87"/>
    </row>
    <row r="514" spans="6:6" x14ac:dyDescent="0.25">
      <c r="F514" s="87"/>
    </row>
    <row r="515" spans="6:6" x14ac:dyDescent="0.25">
      <c r="F515" s="87"/>
    </row>
    <row r="516" spans="6:6" x14ac:dyDescent="0.25">
      <c r="F516" s="87"/>
    </row>
    <row r="517" spans="6:6" x14ac:dyDescent="0.25">
      <c r="F517" s="87"/>
    </row>
    <row r="518" spans="6:6" x14ac:dyDescent="0.25">
      <c r="F518" s="87"/>
    </row>
    <row r="519" spans="6:6" x14ac:dyDescent="0.25">
      <c r="F519" s="87"/>
    </row>
    <row r="520" spans="6:6" x14ac:dyDescent="0.25">
      <c r="F520" s="87"/>
    </row>
    <row r="521" spans="6:6" x14ac:dyDescent="0.25">
      <c r="F521" s="87"/>
    </row>
    <row r="522" spans="6:6" x14ac:dyDescent="0.25">
      <c r="F522" s="87"/>
    </row>
    <row r="523" spans="6:6" x14ac:dyDescent="0.25">
      <c r="F523" s="87"/>
    </row>
    <row r="524" spans="6:6" x14ac:dyDescent="0.25">
      <c r="F524" s="87"/>
    </row>
    <row r="525" spans="6:6" x14ac:dyDescent="0.25">
      <c r="F525" s="87"/>
    </row>
    <row r="526" spans="6:6" x14ac:dyDescent="0.25">
      <c r="F526" s="87"/>
    </row>
    <row r="527" spans="6:6" x14ac:dyDescent="0.25">
      <c r="F527" s="87"/>
    </row>
    <row r="528" spans="6:6" x14ac:dyDescent="0.25">
      <c r="F528" s="87"/>
    </row>
    <row r="529" spans="6:6" x14ac:dyDescent="0.25">
      <c r="F529" s="87"/>
    </row>
    <row r="530" spans="6:6" x14ac:dyDescent="0.25">
      <c r="F530" s="87"/>
    </row>
    <row r="531" spans="6:6" x14ac:dyDescent="0.25">
      <c r="F531" s="87"/>
    </row>
    <row r="532" spans="6:6" x14ac:dyDescent="0.25">
      <c r="F532" s="87"/>
    </row>
    <row r="533" spans="6:6" x14ac:dyDescent="0.25">
      <c r="F533" s="87"/>
    </row>
    <row r="534" spans="6:6" x14ac:dyDescent="0.25">
      <c r="F534" s="87"/>
    </row>
    <row r="535" spans="6:6" x14ac:dyDescent="0.25">
      <c r="F535" s="87"/>
    </row>
    <row r="536" spans="6:6" x14ac:dyDescent="0.25">
      <c r="F536" s="87"/>
    </row>
    <row r="537" spans="6:6" x14ac:dyDescent="0.25">
      <c r="F537" s="87"/>
    </row>
    <row r="538" spans="6:6" x14ac:dyDescent="0.25">
      <c r="F538" s="87"/>
    </row>
    <row r="539" spans="6:6" x14ac:dyDescent="0.25">
      <c r="F539" s="87"/>
    </row>
    <row r="540" spans="6:6" x14ac:dyDescent="0.25">
      <c r="F540" s="87"/>
    </row>
    <row r="541" spans="6:6" x14ac:dyDescent="0.25">
      <c r="F541" s="87"/>
    </row>
    <row r="542" spans="6:6" x14ac:dyDescent="0.25">
      <c r="F542" s="87"/>
    </row>
    <row r="543" spans="6:6" x14ac:dyDescent="0.25">
      <c r="F543" s="87"/>
    </row>
    <row r="544" spans="6:6" x14ac:dyDescent="0.25">
      <c r="F544" s="87"/>
    </row>
    <row r="545" spans="6:6" x14ac:dyDescent="0.25">
      <c r="F545" s="87"/>
    </row>
    <row r="546" spans="6:6" x14ac:dyDescent="0.25">
      <c r="F546" s="87"/>
    </row>
    <row r="547" spans="6:6" x14ac:dyDescent="0.25">
      <c r="F547" s="87"/>
    </row>
    <row r="548" spans="6:6" x14ac:dyDescent="0.25">
      <c r="F548" s="87"/>
    </row>
    <row r="549" spans="6:6" x14ac:dyDescent="0.25">
      <c r="F549" s="87"/>
    </row>
    <row r="550" spans="6:6" x14ac:dyDescent="0.25">
      <c r="F550" s="87"/>
    </row>
    <row r="551" spans="6:6" x14ac:dyDescent="0.25">
      <c r="F551" s="87"/>
    </row>
    <row r="552" spans="6:6" x14ac:dyDescent="0.25">
      <c r="F552" s="87"/>
    </row>
    <row r="553" spans="6:6" x14ac:dyDescent="0.25">
      <c r="F553" s="87"/>
    </row>
    <row r="554" spans="6:6" x14ac:dyDescent="0.25">
      <c r="F554" s="87"/>
    </row>
    <row r="555" spans="6:6" x14ac:dyDescent="0.25">
      <c r="F555" s="87"/>
    </row>
    <row r="556" spans="6:6" x14ac:dyDescent="0.25">
      <c r="F556" s="87"/>
    </row>
    <row r="557" spans="6:6" x14ac:dyDescent="0.25">
      <c r="F557" s="87"/>
    </row>
    <row r="558" spans="6:6" x14ac:dyDescent="0.25">
      <c r="F558" s="87"/>
    </row>
    <row r="559" spans="6:6" x14ac:dyDescent="0.25">
      <c r="F559" s="87"/>
    </row>
    <row r="560" spans="6:6" x14ac:dyDescent="0.25">
      <c r="F560" s="87"/>
    </row>
    <row r="561" spans="6:6" x14ac:dyDescent="0.25">
      <c r="F561" s="87"/>
    </row>
    <row r="562" spans="6:6" x14ac:dyDescent="0.25">
      <c r="F562" s="87"/>
    </row>
    <row r="563" spans="6:6" x14ac:dyDescent="0.25">
      <c r="F563" s="87"/>
    </row>
    <row r="564" spans="6:6" x14ac:dyDescent="0.25">
      <c r="F564" s="87"/>
    </row>
    <row r="565" spans="6:6" x14ac:dyDescent="0.25">
      <c r="F565" s="87"/>
    </row>
    <row r="566" spans="6:6" x14ac:dyDescent="0.25">
      <c r="F566" s="87"/>
    </row>
    <row r="567" spans="6:6" x14ac:dyDescent="0.25">
      <c r="F567" s="87"/>
    </row>
    <row r="568" spans="6:6" x14ac:dyDescent="0.25">
      <c r="F568" s="87"/>
    </row>
    <row r="569" spans="6:6" x14ac:dyDescent="0.25">
      <c r="F569" s="87"/>
    </row>
    <row r="570" spans="6:6" x14ac:dyDescent="0.25">
      <c r="F570" s="87"/>
    </row>
    <row r="571" spans="6:6" x14ac:dyDescent="0.25">
      <c r="F571" s="87"/>
    </row>
    <row r="572" spans="6:6" x14ac:dyDescent="0.25">
      <c r="F572" s="87"/>
    </row>
    <row r="573" spans="6:6" x14ac:dyDescent="0.25">
      <c r="F573" s="87"/>
    </row>
    <row r="574" spans="6:6" x14ac:dyDescent="0.25">
      <c r="F574" s="87"/>
    </row>
    <row r="575" spans="6:6" x14ac:dyDescent="0.25">
      <c r="F575" s="87"/>
    </row>
    <row r="576" spans="6:6" x14ac:dyDescent="0.25">
      <c r="F576" s="87"/>
    </row>
    <row r="577" spans="6:6" x14ac:dyDescent="0.25">
      <c r="F577" s="87"/>
    </row>
    <row r="578" spans="6:6" x14ac:dyDescent="0.25">
      <c r="F578" s="87"/>
    </row>
    <row r="579" spans="6:6" x14ac:dyDescent="0.25">
      <c r="F579" s="87"/>
    </row>
    <row r="580" spans="6:6" x14ac:dyDescent="0.25">
      <c r="F580" s="87"/>
    </row>
    <row r="581" spans="6:6" x14ac:dyDescent="0.25">
      <c r="F581" s="87"/>
    </row>
    <row r="582" spans="6:6" x14ac:dyDescent="0.25">
      <c r="F582" s="87"/>
    </row>
    <row r="583" spans="6:6" x14ac:dyDescent="0.25">
      <c r="F583" s="87"/>
    </row>
    <row r="584" spans="6:6" x14ac:dyDescent="0.25">
      <c r="F584" s="87"/>
    </row>
    <row r="585" spans="6:6" x14ac:dyDescent="0.25">
      <c r="F585" s="87"/>
    </row>
    <row r="586" spans="6:6" x14ac:dyDescent="0.25">
      <c r="F586" s="87"/>
    </row>
    <row r="587" spans="6:6" x14ac:dyDescent="0.25">
      <c r="F587" s="87"/>
    </row>
    <row r="588" spans="6:6" x14ac:dyDescent="0.25">
      <c r="F588" s="87"/>
    </row>
    <row r="589" spans="6:6" x14ac:dyDescent="0.25">
      <c r="F589" s="87"/>
    </row>
    <row r="590" spans="6:6" x14ac:dyDescent="0.25">
      <c r="F590" s="87"/>
    </row>
    <row r="591" spans="6:6" x14ac:dyDescent="0.25">
      <c r="F591" s="87"/>
    </row>
    <row r="592" spans="6:6" x14ac:dyDescent="0.25">
      <c r="F592" s="87"/>
    </row>
    <row r="593" spans="6:6" x14ac:dyDescent="0.25">
      <c r="F593" s="87"/>
    </row>
    <row r="594" spans="6:6" x14ac:dyDescent="0.25">
      <c r="F594" s="87"/>
    </row>
    <row r="595" spans="6:6" x14ac:dyDescent="0.25">
      <c r="F595" s="87"/>
    </row>
    <row r="596" spans="6:6" x14ac:dyDescent="0.25">
      <c r="F596" s="87"/>
    </row>
    <row r="597" spans="6:6" x14ac:dyDescent="0.25">
      <c r="F597" s="87"/>
    </row>
    <row r="598" spans="6:6" x14ac:dyDescent="0.25">
      <c r="F598" s="87"/>
    </row>
    <row r="599" spans="6:6" x14ac:dyDescent="0.25">
      <c r="F599" s="87"/>
    </row>
    <row r="600" spans="6:6" x14ac:dyDescent="0.25">
      <c r="F600" s="87"/>
    </row>
    <row r="601" spans="6:6" x14ac:dyDescent="0.25">
      <c r="F601" s="87"/>
    </row>
    <row r="602" spans="6:6" x14ac:dyDescent="0.25">
      <c r="F602" s="87"/>
    </row>
    <row r="603" spans="6:6" x14ac:dyDescent="0.25">
      <c r="F603" s="87"/>
    </row>
    <row r="604" spans="6:6" x14ac:dyDescent="0.25">
      <c r="F604" s="87"/>
    </row>
    <row r="605" spans="6:6" x14ac:dyDescent="0.25">
      <c r="F605" s="87"/>
    </row>
    <row r="606" spans="6:6" x14ac:dyDescent="0.25">
      <c r="F606" s="87"/>
    </row>
    <row r="607" spans="6:6" x14ac:dyDescent="0.25">
      <c r="F607" s="87"/>
    </row>
    <row r="608" spans="6:6" x14ac:dyDescent="0.25">
      <c r="F608" s="87"/>
    </row>
    <row r="609" spans="6:6" x14ac:dyDescent="0.25">
      <c r="F609" s="87"/>
    </row>
    <row r="610" spans="6:6" x14ac:dyDescent="0.25">
      <c r="F610" s="87"/>
    </row>
    <row r="611" spans="6:6" x14ac:dyDescent="0.25">
      <c r="F611" s="87"/>
    </row>
    <row r="612" spans="6:6" x14ac:dyDescent="0.25">
      <c r="F612" s="87"/>
    </row>
    <row r="613" spans="6:6" x14ac:dyDescent="0.25">
      <c r="F613" s="87"/>
    </row>
    <row r="614" spans="6:6" x14ac:dyDescent="0.25">
      <c r="F614" s="87"/>
    </row>
    <row r="615" spans="6:6" x14ac:dyDescent="0.25">
      <c r="F615" s="87"/>
    </row>
    <row r="616" spans="6:6" x14ac:dyDescent="0.25">
      <c r="F616" s="87"/>
    </row>
    <row r="617" spans="6:6" x14ac:dyDescent="0.25">
      <c r="F617" s="87"/>
    </row>
    <row r="618" spans="6:6" x14ac:dyDescent="0.25">
      <c r="F618" s="87"/>
    </row>
    <row r="619" spans="6:6" x14ac:dyDescent="0.25">
      <c r="F619" s="87"/>
    </row>
    <row r="620" spans="6:6" x14ac:dyDescent="0.25">
      <c r="F620" s="87"/>
    </row>
    <row r="621" spans="6:6" x14ac:dyDescent="0.25">
      <c r="F621" s="87"/>
    </row>
    <row r="622" spans="6:6" x14ac:dyDescent="0.25">
      <c r="F622" s="87"/>
    </row>
    <row r="623" spans="6:6" x14ac:dyDescent="0.25">
      <c r="F623" s="87"/>
    </row>
    <row r="624" spans="6:6" x14ac:dyDescent="0.25">
      <c r="F624" s="87"/>
    </row>
    <row r="625" spans="6:6" x14ac:dyDescent="0.25">
      <c r="F625" s="87"/>
    </row>
    <row r="626" spans="6:6" x14ac:dyDescent="0.25">
      <c r="F626" s="87"/>
    </row>
    <row r="627" spans="6:6" x14ac:dyDescent="0.25">
      <c r="F627" s="87"/>
    </row>
    <row r="628" spans="6:6" x14ac:dyDescent="0.25">
      <c r="F628" s="87"/>
    </row>
    <row r="629" spans="6:6" x14ac:dyDescent="0.25">
      <c r="F629" s="87"/>
    </row>
    <row r="630" spans="6:6" x14ac:dyDescent="0.25">
      <c r="F630" s="87"/>
    </row>
    <row r="631" spans="6:6" x14ac:dyDescent="0.25">
      <c r="F631" s="87"/>
    </row>
    <row r="632" spans="6:6" x14ac:dyDescent="0.25">
      <c r="F632" s="87"/>
    </row>
    <row r="633" spans="6:6" x14ac:dyDescent="0.25">
      <c r="F633" s="87"/>
    </row>
    <row r="634" spans="6:6" x14ac:dyDescent="0.25">
      <c r="F634" s="87"/>
    </row>
    <row r="635" spans="6:6" x14ac:dyDescent="0.25">
      <c r="F635" s="87"/>
    </row>
    <row r="636" spans="6:6" x14ac:dyDescent="0.25">
      <c r="F636" s="87"/>
    </row>
    <row r="637" spans="6:6" x14ac:dyDescent="0.25">
      <c r="F637" s="87"/>
    </row>
    <row r="638" spans="6:6" x14ac:dyDescent="0.25">
      <c r="F638" s="87"/>
    </row>
    <row r="639" spans="6:6" x14ac:dyDescent="0.25">
      <c r="F639" s="87"/>
    </row>
    <row r="640" spans="6:6" x14ac:dyDescent="0.25">
      <c r="F640" s="87"/>
    </row>
    <row r="641" spans="6:6" x14ac:dyDescent="0.25">
      <c r="F641" s="87"/>
    </row>
    <row r="642" spans="6:6" x14ac:dyDescent="0.25">
      <c r="F642" s="87"/>
    </row>
    <row r="643" spans="6:6" x14ac:dyDescent="0.25">
      <c r="F643" s="87"/>
    </row>
    <row r="644" spans="6:6" x14ac:dyDescent="0.25">
      <c r="F644" s="87"/>
    </row>
    <row r="645" spans="6:6" x14ac:dyDescent="0.25">
      <c r="F645" s="87"/>
    </row>
    <row r="646" spans="6:6" x14ac:dyDescent="0.25">
      <c r="F646" s="87"/>
    </row>
    <row r="647" spans="6:6" x14ac:dyDescent="0.25">
      <c r="F647" s="87"/>
    </row>
    <row r="648" spans="6:6" x14ac:dyDescent="0.25">
      <c r="F648" s="87"/>
    </row>
    <row r="649" spans="6:6" x14ac:dyDescent="0.25">
      <c r="F649" s="87"/>
    </row>
    <row r="650" spans="6:6" x14ac:dyDescent="0.25">
      <c r="F650" s="87"/>
    </row>
    <row r="651" spans="6:6" x14ac:dyDescent="0.25">
      <c r="F651" s="87"/>
    </row>
    <row r="652" spans="6:6" x14ac:dyDescent="0.25">
      <c r="F652" s="87"/>
    </row>
    <row r="653" spans="6:6" x14ac:dyDescent="0.25">
      <c r="F653" s="87"/>
    </row>
    <row r="654" spans="6:6" x14ac:dyDescent="0.25">
      <c r="F654" s="87"/>
    </row>
    <row r="655" spans="6:6" x14ac:dyDescent="0.25">
      <c r="F655" s="87"/>
    </row>
    <row r="656" spans="6:6" x14ac:dyDescent="0.25">
      <c r="F656" s="87"/>
    </row>
    <row r="657" spans="6:6" x14ac:dyDescent="0.25">
      <c r="F657" s="87"/>
    </row>
    <row r="658" spans="6:6" x14ac:dyDescent="0.25">
      <c r="F658" s="87"/>
    </row>
    <row r="659" spans="6:6" x14ac:dyDescent="0.25">
      <c r="F659" s="87"/>
    </row>
    <row r="660" spans="6:6" x14ac:dyDescent="0.25">
      <c r="F660" s="87"/>
    </row>
    <row r="661" spans="6:6" x14ac:dyDescent="0.25">
      <c r="F661" s="87"/>
    </row>
    <row r="662" spans="6:6" x14ac:dyDescent="0.25">
      <c r="F662" s="87"/>
    </row>
    <row r="663" spans="6:6" x14ac:dyDescent="0.25">
      <c r="F663" s="87"/>
    </row>
    <row r="664" spans="6:6" x14ac:dyDescent="0.25">
      <c r="F664" s="87"/>
    </row>
    <row r="665" spans="6:6" x14ac:dyDescent="0.25">
      <c r="F665" s="87"/>
    </row>
    <row r="666" spans="6:6" x14ac:dyDescent="0.25">
      <c r="F666" s="87"/>
    </row>
    <row r="667" spans="6:6" x14ac:dyDescent="0.25">
      <c r="F667" s="87"/>
    </row>
    <row r="668" spans="6:6" x14ac:dyDescent="0.25">
      <c r="F668" s="87"/>
    </row>
    <row r="669" spans="6:6" x14ac:dyDescent="0.25">
      <c r="F669" s="87"/>
    </row>
    <row r="670" spans="6:6" x14ac:dyDescent="0.25">
      <c r="F670" s="87"/>
    </row>
    <row r="671" spans="6:6" x14ac:dyDescent="0.25">
      <c r="F671" s="87"/>
    </row>
    <row r="672" spans="6:6" x14ac:dyDescent="0.25">
      <c r="F672" s="87"/>
    </row>
    <row r="673" spans="6:6" x14ac:dyDescent="0.25">
      <c r="F673" s="87"/>
    </row>
    <row r="674" spans="6:6" x14ac:dyDescent="0.25">
      <c r="F674" s="87"/>
    </row>
    <row r="675" spans="6:6" x14ac:dyDescent="0.25">
      <c r="F675" s="87"/>
    </row>
    <row r="676" spans="6:6" x14ac:dyDescent="0.25">
      <c r="F676" s="87"/>
    </row>
    <row r="677" spans="6:6" x14ac:dyDescent="0.25">
      <c r="F677" s="87"/>
    </row>
    <row r="678" spans="6:6" x14ac:dyDescent="0.25">
      <c r="F678" s="87"/>
    </row>
    <row r="679" spans="6:6" x14ac:dyDescent="0.25">
      <c r="F679" s="87"/>
    </row>
    <row r="680" spans="6:6" x14ac:dyDescent="0.25">
      <c r="F680" s="87"/>
    </row>
    <row r="681" spans="6:6" x14ac:dyDescent="0.25">
      <c r="F681" s="87"/>
    </row>
    <row r="682" spans="6:6" x14ac:dyDescent="0.25">
      <c r="F682" s="87"/>
    </row>
    <row r="683" spans="6:6" x14ac:dyDescent="0.25">
      <c r="F683" s="87"/>
    </row>
    <row r="684" spans="6:6" x14ac:dyDescent="0.25">
      <c r="F684" s="87"/>
    </row>
    <row r="685" spans="6:6" x14ac:dyDescent="0.25">
      <c r="F685" s="87"/>
    </row>
    <row r="686" spans="6:6" x14ac:dyDescent="0.25">
      <c r="F686" s="87"/>
    </row>
    <row r="687" spans="6:6" x14ac:dyDescent="0.25">
      <c r="F687" s="87"/>
    </row>
    <row r="688" spans="6:6" x14ac:dyDescent="0.25">
      <c r="F688" s="87"/>
    </row>
    <row r="689" spans="6:6" x14ac:dyDescent="0.25">
      <c r="F689" s="87"/>
    </row>
    <row r="690" spans="6:6" x14ac:dyDescent="0.25">
      <c r="F690" s="87"/>
    </row>
    <row r="691" spans="6:6" x14ac:dyDescent="0.25">
      <c r="F691" s="87"/>
    </row>
    <row r="692" spans="6:6" x14ac:dyDescent="0.25">
      <c r="F692" s="87"/>
    </row>
    <row r="693" spans="6:6" x14ac:dyDescent="0.25">
      <c r="F693" s="87"/>
    </row>
    <row r="694" spans="6:6" x14ac:dyDescent="0.25">
      <c r="F694" s="87"/>
    </row>
    <row r="695" spans="6:6" x14ac:dyDescent="0.25">
      <c r="F695" s="87"/>
    </row>
    <row r="696" spans="6:6" x14ac:dyDescent="0.25">
      <c r="F696" s="87"/>
    </row>
    <row r="697" spans="6:6" x14ac:dyDescent="0.25">
      <c r="F697" s="87"/>
    </row>
    <row r="698" spans="6:6" x14ac:dyDescent="0.25">
      <c r="F698" s="87"/>
    </row>
    <row r="699" spans="6:6" x14ac:dyDescent="0.25">
      <c r="F699" s="87"/>
    </row>
    <row r="700" spans="6:6" x14ac:dyDescent="0.25">
      <c r="F700" s="87"/>
    </row>
    <row r="701" spans="6:6" x14ac:dyDescent="0.25">
      <c r="F701" s="87"/>
    </row>
    <row r="702" spans="6:6" x14ac:dyDescent="0.25">
      <c r="F702" s="87"/>
    </row>
    <row r="703" spans="6:6" x14ac:dyDescent="0.25">
      <c r="F703" s="87"/>
    </row>
    <row r="704" spans="6:6" x14ac:dyDescent="0.25">
      <c r="F704" s="87"/>
    </row>
    <row r="705" spans="6:6" x14ac:dyDescent="0.25">
      <c r="F705" s="87"/>
    </row>
    <row r="706" spans="6:6" x14ac:dyDescent="0.25">
      <c r="F706" s="87"/>
    </row>
    <row r="707" spans="6:6" x14ac:dyDescent="0.25">
      <c r="F707" s="87"/>
    </row>
    <row r="708" spans="6:6" x14ac:dyDescent="0.25">
      <c r="F708" s="87"/>
    </row>
    <row r="709" spans="6:6" x14ac:dyDescent="0.25">
      <c r="F709" s="87"/>
    </row>
    <row r="710" spans="6:6" x14ac:dyDescent="0.25">
      <c r="F710" s="87"/>
    </row>
    <row r="711" spans="6:6" x14ac:dyDescent="0.25">
      <c r="F711" s="87"/>
    </row>
    <row r="712" spans="6:6" x14ac:dyDescent="0.25">
      <c r="F712" s="87"/>
    </row>
    <row r="713" spans="6:6" x14ac:dyDescent="0.25">
      <c r="F713" s="87"/>
    </row>
    <row r="714" spans="6:6" x14ac:dyDescent="0.25">
      <c r="F714" s="87"/>
    </row>
    <row r="715" spans="6:6" x14ac:dyDescent="0.25">
      <c r="F715" s="87"/>
    </row>
    <row r="716" spans="6:6" x14ac:dyDescent="0.25">
      <c r="F716" s="87"/>
    </row>
    <row r="717" spans="6:6" x14ac:dyDescent="0.25">
      <c r="F717" s="87"/>
    </row>
    <row r="718" spans="6:6" x14ac:dyDescent="0.25">
      <c r="F718" s="87"/>
    </row>
    <row r="719" spans="6:6" x14ac:dyDescent="0.25">
      <c r="F719" s="87"/>
    </row>
    <row r="720" spans="6:6" x14ac:dyDescent="0.25">
      <c r="F720" s="87"/>
    </row>
    <row r="721" spans="6:6" x14ac:dyDescent="0.25">
      <c r="F721" s="87"/>
    </row>
    <row r="722" spans="6:6" x14ac:dyDescent="0.25">
      <c r="F722" s="87"/>
    </row>
    <row r="723" spans="6:6" x14ac:dyDescent="0.25">
      <c r="F723" s="87"/>
    </row>
    <row r="724" spans="6:6" x14ac:dyDescent="0.25">
      <c r="F724" s="87"/>
    </row>
    <row r="725" spans="6:6" x14ac:dyDescent="0.25">
      <c r="F725" s="87"/>
    </row>
    <row r="726" spans="6:6" x14ac:dyDescent="0.25">
      <c r="F726" s="87"/>
    </row>
    <row r="727" spans="6:6" x14ac:dyDescent="0.25">
      <c r="F727" s="87"/>
    </row>
    <row r="728" spans="6:6" x14ac:dyDescent="0.25">
      <c r="F728" s="87"/>
    </row>
    <row r="729" spans="6:6" x14ac:dyDescent="0.25">
      <c r="F729" s="87"/>
    </row>
    <row r="730" spans="6:6" x14ac:dyDescent="0.25">
      <c r="F730" s="87"/>
    </row>
  </sheetData>
  <mergeCells count="8">
    <mergeCell ref="A43:G43"/>
    <mergeCell ref="A36:F36"/>
    <mergeCell ref="A25:F25"/>
    <mergeCell ref="A54:F54"/>
    <mergeCell ref="A1:F1"/>
    <mergeCell ref="A6:F6"/>
    <mergeCell ref="A9:F9"/>
    <mergeCell ref="A15:F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view="pageBreakPreview" zoomScaleNormal="100" zoomScaleSheetLayoutView="100" workbookViewId="0">
      <pane ySplit="5" topLeftCell="A45" activePane="bottomLeft" state="frozenSplit"/>
      <selection activeCell="B1" sqref="B1"/>
      <selection pane="bottomLeft" activeCell="A60" sqref="A60"/>
    </sheetView>
  </sheetViews>
  <sheetFormatPr defaultRowHeight="12" x14ac:dyDescent="0.2"/>
  <cols>
    <col min="1" max="1" width="56.5703125" style="117" customWidth="1"/>
    <col min="2" max="4" width="18.7109375" style="145" customWidth="1"/>
    <col min="5" max="6" width="15.7109375" style="145" customWidth="1"/>
    <col min="7" max="7" width="13.7109375" style="145" customWidth="1"/>
    <col min="8" max="8" width="17.42578125" style="117" customWidth="1"/>
    <col min="9" max="9" width="14" style="117" bestFit="1" customWidth="1"/>
    <col min="10" max="11" width="16.5703125" style="117" customWidth="1"/>
    <col min="12" max="12" width="11.42578125" style="117" customWidth="1"/>
    <col min="13" max="16384" width="9.140625" style="117"/>
  </cols>
  <sheetData>
    <row r="1" spans="1:11" x14ac:dyDescent="0.2">
      <c r="A1" s="366" t="s">
        <v>65</v>
      </c>
      <c r="B1" s="366"/>
      <c r="C1" s="366"/>
      <c r="D1" s="366"/>
      <c r="E1" s="366"/>
      <c r="F1" s="366"/>
      <c r="G1" s="366"/>
    </row>
    <row r="2" spans="1:11" x14ac:dyDescent="0.2">
      <c r="A2" s="366" t="s">
        <v>203</v>
      </c>
      <c r="B2" s="366"/>
      <c r="C2" s="366"/>
      <c r="D2" s="366"/>
      <c r="E2" s="366"/>
      <c r="F2" s="366"/>
      <c r="G2" s="366"/>
    </row>
    <row r="3" spans="1:11" x14ac:dyDescent="0.2">
      <c r="A3" s="118"/>
      <c r="B3" s="118"/>
      <c r="C3" s="118"/>
      <c r="D3" s="118"/>
      <c r="E3" s="118"/>
      <c r="F3" s="118"/>
      <c r="G3" s="118"/>
    </row>
    <row r="4" spans="1:11" x14ac:dyDescent="0.2">
      <c r="B4" s="117"/>
      <c r="C4" s="117"/>
      <c r="D4" s="117"/>
      <c r="E4" s="117"/>
      <c r="F4" s="367" t="s">
        <v>66</v>
      </c>
      <c r="G4" s="367"/>
    </row>
    <row r="5" spans="1:11" s="121" customFormat="1" ht="68.25" customHeight="1" x14ac:dyDescent="0.2">
      <c r="A5" s="119" t="s">
        <v>67</v>
      </c>
      <c r="B5" s="120" t="s">
        <v>105</v>
      </c>
      <c r="C5" s="120" t="s">
        <v>106</v>
      </c>
      <c r="D5" s="119" t="s">
        <v>107</v>
      </c>
      <c r="E5" s="119" t="s">
        <v>68</v>
      </c>
      <c r="F5" s="119" t="s">
        <v>108</v>
      </c>
      <c r="G5" s="119" t="s">
        <v>109</v>
      </c>
    </row>
    <row r="6" spans="1:11" x14ac:dyDescent="0.2">
      <c r="A6" s="122" t="s">
        <v>122</v>
      </c>
      <c r="B6" s="123">
        <v>10086884.18</v>
      </c>
      <c r="C6" s="124">
        <v>11635957.18</v>
      </c>
      <c r="D6" s="125">
        <v>11635957.18</v>
      </c>
      <c r="E6" s="125">
        <v>11635957.18</v>
      </c>
      <c r="F6" s="124">
        <v>11422785.66</v>
      </c>
      <c r="G6" s="123">
        <f>D6-F6</f>
        <v>213171.51999999955</v>
      </c>
    </row>
    <row r="7" spans="1:11" s="129" customFormat="1" ht="24" customHeight="1" x14ac:dyDescent="0.2">
      <c r="A7" s="126" t="s">
        <v>69</v>
      </c>
      <c r="B7" s="127">
        <f>SUM(B6:B6)</f>
        <v>10086884.18</v>
      </c>
      <c r="C7" s="127">
        <f>SUM(C6:C6)</f>
        <v>11635957.18</v>
      </c>
      <c r="D7" s="127">
        <f>SUM(D6:D6)</f>
        <v>11635957.18</v>
      </c>
      <c r="E7" s="127">
        <f>SUM(E6:E6)</f>
        <v>11635957.18</v>
      </c>
      <c r="F7" s="127">
        <f>SUM(F6:F6)</f>
        <v>11422785.66</v>
      </c>
      <c r="G7" s="128">
        <f>G6</f>
        <v>213171.51999999955</v>
      </c>
      <c r="H7" s="129" t="s">
        <v>236</v>
      </c>
      <c r="K7" s="233"/>
    </row>
    <row r="8" spans="1:11" s="132" customFormat="1" ht="35.25" customHeight="1" x14ac:dyDescent="0.2">
      <c r="A8" s="242" t="s">
        <v>70</v>
      </c>
      <c r="B8" s="131">
        <f>B7</f>
        <v>10086884.18</v>
      </c>
      <c r="C8" s="131">
        <f t="shared" ref="C8:G8" si="0">C7</f>
        <v>11635957.18</v>
      </c>
      <c r="D8" s="131">
        <f t="shared" si="0"/>
        <v>11635957.18</v>
      </c>
      <c r="E8" s="131">
        <f t="shared" si="0"/>
        <v>11635957.18</v>
      </c>
      <c r="F8" s="131">
        <f t="shared" si="0"/>
        <v>11422785.66</v>
      </c>
      <c r="G8" s="131">
        <f t="shared" si="0"/>
        <v>213171.51999999955</v>
      </c>
      <c r="H8" s="132" t="s">
        <v>230</v>
      </c>
    </row>
    <row r="9" spans="1:11" ht="23.25" customHeight="1" x14ac:dyDescent="0.2">
      <c r="A9" s="133" t="s">
        <v>71</v>
      </c>
      <c r="B9" s="124">
        <v>9829845.7899999991</v>
      </c>
      <c r="C9" s="125">
        <v>11408574.59</v>
      </c>
      <c r="D9" s="219">
        <v>11146891.220000001</v>
      </c>
      <c r="E9" s="125">
        <v>11408574.59</v>
      </c>
      <c r="F9" s="124">
        <v>11040074.390000001</v>
      </c>
      <c r="G9" s="123">
        <f>D9-F9</f>
        <v>106816.83000000007</v>
      </c>
    </row>
    <row r="10" spans="1:11" s="129" customFormat="1" x14ac:dyDescent="0.2">
      <c r="A10" s="126" t="s">
        <v>72</v>
      </c>
      <c r="B10" s="127">
        <f>SUM(B9:B9)</f>
        <v>9829845.7899999991</v>
      </c>
      <c r="C10" s="127">
        <f>SUM(C9:C9)</f>
        <v>11408574.59</v>
      </c>
      <c r="D10" s="127">
        <f>SUM(D9:D9)</f>
        <v>11146891.220000001</v>
      </c>
      <c r="E10" s="127">
        <f>SUM(E9:E9)</f>
        <v>11408574.59</v>
      </c>
      <c r="F10" s="127">
        <f>SUM(F9:F9)</f>
        <v>11040074.390000001</v>
      </c>
      <c r="G10" s="128">
        <f>G9</f>
        <v>106816.83000000007</v>
      </c>
    </row>
    <row r="11" spans="1:11" x14ac:dyDescent="0.2">
      <c r="A11" s="133" t="s">
        <v>73</v>
      </c>
      <c r="B11" s="124">
        <v>6081632.54</v>
      </c>
      <c r="C11" s="124">
        <v>6538132.54</v>
      </c>
      <c r="D11" s="219">
        <v>6275730.4800000004</v>
      </c>
      <c r="E11" s="125">
        <v>6538132.54</v>
      </c>
      <c r="F11" s="124">
        <v>6260561.4699999997</v>
      </c>
      <c r="G11" s="123">
        <f>D11-F11</f>
        <v>15169.010000000708</v>
      </c>
    </row>
    <row r="12" spans="1:11" s="129" customFormat="1" ht="15" customHeight="1" x14ac:dyDescent="0.2">
      <c r="A12" s="126" t="s">
        <v>74</v>
      </c>
      <c r="B12" s="127">
        <f>SUM(B11:B11)</f>
        <v>6081632.54</v>
      </c>
      <c r="C12" s="127">
        <f>SUM(C11:C11)</f>
        <v>6538132.54</v>
      </c>
      <c r="D12" s="127">
        <f>SUM(D11:D11)</f>
        <v>6275730.4800000004</v>
      </c>
      <c r="E12" s="127">
        <f>SUM(E11:E11)</f>
        <v>6538132.54</v>
      </c>
      <c r="F12" s="127">
        <f>SUM(F11:F11)</f>
        <v>6260561.4699999997</v>
      </c>
      <c r="G12" s="128">
        <f>G11</f>
        <v>15169.010000000708</v>
      </c>
    </row>
    <row r="13" spans="1:11" s="132" customFormat="1" ht="36" x14ac:dyDescent="0.2">
      <c r="A13" s="242" t="s">
        <v>75</v>
      </c>
      <c r="B13" s="237">
        <f>B10+B12</f>
        <v>15911478.329999998</v>
      </c>
      <c r="C13" s="237">
        <f t="shared" ref="C13:G13" si="1">C10+C12</f>
        <v>17946707.129999999</v>
      </c>
      <c r="D13" s="237">
        <f t="shared" si="1"/>
        <v>17422621.700000003</v>
      </c>
      <c r="E13" s="237">
        <f t="shared" si="1"/>
        <v>17946707.129999999</v>
      </c>
      <c r="F13" s="237">
        <f>F10+F12</f>
        <v>17300635.859999999</v>
      </c>
      <c r="G13" s="131">
        <f t="shared" si="1"/>
        <v>121985.84000000078</v>
      </c>
      <c r="H13" s="132" t="s">
        <v>235</v>
      </c>
      <c r="I13" s="132" t="s">
        <v>237</v>
      </c>
    </row>
    <row r="14" spans="1:11" x14ac:dyDescent="0.2">
      <c r="A14" s="133" t="s">
        <v>76</v>
      </c>
      <c r="B14" s="124">
        <v>27616946.579999998</v>
      </c>
      <c r="C14" s="244">
        <v>27022626.760000002</v>
      </c>
      <c r="D14" s="219">
        <v>26645609.640000001</v>
      </c>
      <c r="E14" s="244">
        <v>27022626.760000002</v>
      </c>
      <c r="F14" s="245">
        <v>26066183.43</v>
      </c>
      <c r="G14" s="123">
        <f>D14-F14</f>
        <v>579426.21000000089</v>
      </c>
      <c r="H14" s="236"/>
    </row>
    <row r="15" spans="1:11" ht="15" customHeight="1" x14ac:dyDescent="0.2">
      <c r="A15" s="133" t="s">
        <v>77</v>
      </c>
      <c r="B15" s="124">
        <v>7089271.4800000004</v>
      </c>
      <c r="C15" s="124">
        <v>7663763.0099999998</v>
      </c>
      <c r="D15" s="124">
        <v>7663763.0099999998</v>
      </c>
      <c r="E15" s="124">
        <v>7663763.0099999998</v>
      </c>
      <c r="F15" s="124">
        <v>7663763.0099999998</v>
      </c>
      <c r="G15" s="123">
        <f>D15-F15</f>
        <v>0</v>
      </c>
    </row>
    <row r="16" spans="1:11" s="129" customFormat="1" ht="23.25" customHeight="1" x14ac:dyDescent="0.2">
      <c r="A16" s="126" t="s">
        <v>78</v>
      </c>
      <c r="B16" s="127">
        <f t="shared" ref="B16:C16" si="2">SUM(B14:B15)</f>
        <v>34706218.060000002</v>
      </c>
      <c r="C16" s="127">
        <f t="shared" si="2"/>
        <v>34686389.770000003</v>
      </c>
      <c r="D16" s="127">
        <f>SUM(D14:D15)</f>
        <v>34309372.649999999</v>
      </c>
      <c r="E16" s="127">
        <f t="shared" ref="E16:G16" si="3">SUM(E14:E15)</f>
        <v>34686389.770000003</v>
      </c>
      <c r="F16" s="127">
        <f t="shared" si="3"/>
        <v>33729946.439999998</v>
      </c>
      <c r="G16" s="127">
        <f t="shared" si="3"/>
        <v>579426.21000000089</v>
      </c>
    </row>
    <row r="17" spans="1:8" x14ac:dyDescent="0.2">
      <c r="A17" s="133" t="s">
        <v>79</v>
      </c>
      <c r="B17" s="124">
        <v>28075267.859999999</v>
      </c>
      <c r="C17" s="124">
        <v>29387805.370000001</v>
      </c>
      <c r="D17" s="222">
        <v>29298672.120000001</v>
      </c>
      <c r="E17" s="222">
        <v>29387805.370000001</v>
      </c>
      <c r="F17" s="222">
        <v>28720523.350000001</v>
      </c>
      <c r="G17" s="123">
        <f>D17-F17</f>
        <v>578148.76999999955</v>
      </c>
      <c r="H17" s="234"/>
    </row>
    <row r="18" spans="1:8" x14ac:dyDescent="0.2">
      <c r="A18" s="133" t="s">
        <v>80</v>
      </c>
      <c r="B18" s="124">
        <v>6111341.1799999997</v>
      </c>
      <c r="C18" s="124">
        <v>6617894.96</v>
      </c>
      <c r="D18" s="222">
        <v>6617894.96</v>
      </c>
      <c r="E18" s="222">
        <v>6617894.96</v>
      </c>
      <c r="F18" s="222">
        <v>6617894.96</v>
      </c>
      <c r="G18" s="123">
        <f>D18-F18</f>
        <v>0</v>
      </c>
    </row>
    <row r="19" spans="1:8" s="129" customFormat="1" ht="15" customHeight="1" x14ac:dyDescent="0.2">
      <c r="A19" s="126" t="s">
        <v>81</v>
      </c>
      <c r="B19" s="127">
        <f t="shared" ref="B19:G19" si="4">SUM(B17:B18)</f>
        <v>34186609.039999999</v>
      </c>
      <c r="C19" s="127">
        <f t="shared" si="4"/>
        <v>36005700.329999998</v>
      </c>
      <c r="D19" s="223">
        <f t="shared" si="4"/>
        <v>35916567.079999998</v>
      </c>
      <c r="E19" s="223">
        <f t="shared" si="4"/>
        <v>36005700.329999998</v>
      </c>
      <c r="F19" s="223">
        <f t="shared" si="4"/>
        <v>35338418.310000002</v>
      </c>
      <c r="G19" s="127">
        <f t="shared" si="4"/>
        <v>578148.76999999955</v>
      </c>
    </row>
    <row r="20" spans="1:8" x14ac:dyDescent="0.2">
      <c r="A20" s="221" t="s">
        <v>79</v>
      </c>
      <c r="B20" s="124">
        <v>12548536.16</v>
      </c>
      <c r="C20" s="124">
        <v>13711197.699999999</v>
      </c>
      <c r="D20" s="222">
        <v>13541208.720000001</v>
      </c>
      <c r="E20" s="222">
        <v>13711197.699999999</v>
      </c>
      <c r="F20" s="222">
        <v>13244035.210000001</v>
      </c>
      <c r="G20" s="123">
        <f>D20-F20</f>
        <v>297173.50999999978</v>
      </c>
      <c r="H20" s="234"/>
    </row>
    <row r="21" spans="1:8" x14ac:dyDescent="0.2">
      <c r="A21" s="221" t="s">
        <v>80</v>
      </c>
      <c r="B21" s="124">
        <v>1880258.82</v>
      </c>
      <c r="C21" s="124">
        <v>2020968.2</v>
      </c>
      <c r="D21" s="222">
        <v>2020968.2</v>
      </c>
      <c r="E21" s="222">
        <v>2020968.2</v>
      </c>
      <c r="F21" s="222">
        <v>2020968.2</v>
      </c>
      <c r="G21" s="123">
        <f>D21-F21</f>
        <v>0</v>
      </c>
    </row>
    <row r="22" spans="1:8" s="129" customFormat="1" x14ac:dyDescent="0.2">
      <c r="A22" s="126" t="s">
        <v>82</v>
      </c>
      <c r="B22" s="127">
        <f t="shared" ref="B22:G22" si="5">SUM(B20:B21)</f>
        <v>14428794.98</v>
      </c>
      <c r="C22" s="127">
        <f t="shared" si="5"/>
        <v>15732165.899999999</v>
      </c>
      <c r="D22" s="127">
        <f t="shared" si="5"/>
        <v>15562176.92</v>
      </c>
      <c r="E22" s="127">
        <f t="shared" si="5"/>
        <v>15732165.899999999</v>
      </c>
      <c r="F22" s="127">
        <f t="shared" si="5"/>
        <v>15265003.41</v>
      </c>
      <c r="G22" s="127">
        <f t="shared" si="5"/>
        <v>297173.50999999978</v>
      </c>
    </row>
    <row r="23" spans="1:8" ht="15" customHeight="1" x14ac:dyDescent="0.2">
      <c r="A23" s="133" t="s">
        <v>84</v>
      </c>
      <c r="B23" s="124">
        <v>14586097.9</v>
      </c>
      <c r="C23" s="244">
        <v>13935489.560000001</v>
      </c>
      <c r="D23" s="219">
        <v>13691746.449999999</v>
      </c>
      <c r="E23" s="244">
        <v>13935489.560000001</v>
      </c>
      <c r="F23" s="245">
        <v>13414244</v>
      </c>
      <c r="G23" s="123">
        <f>D23-F23</f>
        <v>277502.44999999925</v>
      </c>
      <c r="H23" s="234"/>
    </row>
    <row r="24" spans="1:8" x14ac:dyDescent="0.2">
      <c r="A24" s="133" t="s">
        <v>85</v>
      </c>
      <c r="B24" s="124">
        <v>4114862.92</v>
      </c>
      <c r="C24" s="124">
        <v>4448146.66</v>
      </c>
      <c r="D24" s="124">
        <v>4448146.66</v>
      </c>
      <c r="E24" s="124">
        <v>4448146.66</v>
      </c>
      <c r="F24" s="124">
        <v>4448146.66</v>
      </c>
      <c r="G24" s="123">
        <f>D24-F24</f>
        <v>0</v>
      </c>
    </row>
    <row r="25" spans="1:8" s="136" customFormat="1" x14ac:dyDescent="0.2">
      <c r="A25" s="134" t="s">
        <v>123</v>
      </c>
      <c r="B25" s="135">
        <f>SUM(B23:B24)</f>
        <v>18700960.82</v>
      </c>
      <c r="C25" s="135">
        <f t="shared" ref="C25" si="6">SUM(C23:C24)</f>
        <v>18383636.219999999</v>
      </c>
      <c r="D25" s="135">
        <f>SUM(D23:D24)</f>
        <v>18139893.109999999</v>
      </c>
      <c r="E25" s="135">
        <f t="shared" ref="E25:G25" si="7">SUM(E23:E24)</f>
        <v>18383636.219999999</v>
      </c>
      <c r="F25" s="135">
        <f t="shared" si="7"/>
        <v>17862390.66</v>
      </c>
      <c r="G25" s="135">
        <f t="shared" si="7"/>
        <v>277502.44999999925</v>
      </c>
    </row>
    <row r="26" spans="1:8" x14ac:dyDescent="0.2">
      <c r="A26" s="133" t="s">
        <v>83</v>
      </c>
      <c r="B26" s="124">
        <v>4320000</v>
      </c>
      <c r="C26" s="124">
        <v>4149000</v>
      </c>
      <c r="D26" s="124">
        <v>4149000</v>
      </c>
      <c r="E26" s="124">
        <v>4149000</v>
      </c>
      <c r="F26" s="124">
        <v>4064689.37</v>
      </c>
      <c r="G26" s="123">
        <f>D26-F26</f>
        <v>84310.629999999888</v>
      </c>
    </row>
    <row r="27" spans="1:8" ht="15" customHeight="1" x14ac:dyDescent="0.2">
      <c r="A27" s="133" t="s">
        <v>86</v>
      </c>
      <c r="B27" s="124">
        <v>1868000</v>
      </c>
      <c r="C27" s="246">
        <v>1838000</v>
      </c>
      <c r="D27" s="239">
        <v>1765936.85</v>
      </c>
      <c r="E27" s="246">
        <v>1838000</v>
      </c>
      <c r="F27" s="245">
        <v>1765936.85</v>
      </c>
      <c r="G27" s="123">
        <f>D27-F27</f>
        <v>0</v>
      </c>
      <c r="H27" s="234"/>
    </row>
    <row r="28" spans="1:8" x14ac:dyDescent="0.2">
      <c r="A28" s="133" t="s">
        <v>126</v>
      </c>
      <c r="B28" s="124">
        <v>20000</v>
      </c>
      <c r="C28" s="124">
        <v>20000</v>
      </c>
      <c r="D28" s="123">
        <v>20000</v>
      </c>
      <c r="E28" s="124">
        <v>20000</v>
      </c>
      <c r="F28" s="124">
        <v>20000</v>
      </c>
      <c r="G28" s="123">
        <f t="shared" ref="G28:G31" si="8">D28-F28</f>
        <v>0</v>
      </c>
    </row>
    <row r="29" spans="1:8" x14ac:dyDescent="0.2">
      <c r="A29" s="133" t="s">
        <v>87</v>
      </c>
      <c r="B29" s="124">
        <v>20000</v>
      </c>
      <c r="C29" s="124">
        <v>20000</v>
      </c>
      <c r="D29" s="123">
        <v>20000</v>
      </c>
      <c r="E29" s="124">
        <v>20000</v>
      </c>
      <c r="F29" s="124">
        <v>20000</v>
      </c>
      <c r="G29" s="123">
        <f t="shared" si="8"/>
        <v>0</v>
      </c>
    </row>
    <row r="30" spans="1:8" x14ac:dyDescent="0.2">
      <c r="A30" s="133" t="s">
        <v>127</v>
      </c>
      <c r="B30" s="124">
        <v>500000</v>
      </c>
      <c r="C30" s="124">
        <v>500000</v>
      </c>
      <c r="D30" s="123">
        <v>500000</v>
      </c>
      <c r="E30" s="124">
        <v>500000</v>
      </c>
      <c r="F30" s="124">
        <v>500000</v>
      </c>
      <c r="G30" s="123">
        <f t="shared" si="8"/>
        <v>0</v>
      </c>
    </row>
    <row r="31" spans="1:8" x14ac:dyDescent="0.2">
      <c r="A31" s="133" t="s">
        <v>88</v>
      </c>
      <c r="B31" s="124">
        <v>43000</v>
      </c>
      <c r="C31" s="124">
        <v>43000</v>
      </c>
      <c r="D31" s="123">
        <v>43000</v>
      </c>
      <c r="E31" s="124">
        <v>43000</v>
      </c>
      <c r="F31" s="124">
        <v>43000</v>
      </c>
      <c r="G31" s="123">
        <f t="shared" si="8"/>
        <v>0</v>
      </c>
    </row>
    <row r="32" spans="1:8" s="136" customFormat="1" x14ac:dyDescent="0.2">
      <c r="A32" s="134" t="s">
        <v>124</v>
      </c>
      <c r="B32" s="137">
        <f>SUM(B26:B31)</f>
        <v>6771000</v>
      </c>
      <c r="C32" s="137">
        <f t="shared" ref="C32" si="9">SUM(C26:C31)</f>
        <v>6570000</v>
      </c>
      <c r="D32" s="137">
        <f>SUM(D26:D31)</f>
        <v>6497936.8499999996</v>
      </c>
      <c r="E32" s="137">
        <f t="shared" ref="E32:F32" si="10">SUM(E26:E31)</f>
        <v>6570000</v>
      </c>
      <c r="F32" s="137">
        <f t="shared" si="10"/>
        <v>6413626.2200000007</v>
      </c>
      <c r="G32" s="137">
        <f>SUM(G26:G31)</f>
        <v>84310.629999999888</v>
      </c>
    </row>
    <row r="33" spans="1:12" s="129" customFormat="1" x14ac:dyDescent="0.2">
      <c r="A33" s="126" t="s">
        <v>89</v>
      </c>
      <c r="B33" s="127">
        <f>B25+B32</f>
        <v>25471960.82</v>
      </c>
      <c r="C33" s="127">
        <f>C25+C32</f>
        <v>24953636.219999999</v>
      </c>
      <c r="D33" s="127">
        <f>D25+D32</f>
        <v>24637829.960000001</v>
      </c>
      <c r="E33" s="127">
        <f>E25+E32</f>
        <v>24953636.219999999</v>
      </c>
      <c r="F33" s="127">
        <f t="shared" ref="F33" si="11">F25+F32</f>
        <v>24276016.880000003</v>
      </c>
      <c r="G33" s="127">
        <f>G25+G32</f>
        <v>361813.07999999914</v>
      </c>
    </row>
    <row r="34" spans="1:12" s="132" customFormat="1" ht="36" x14ac:dyDescent="0.2">
      <c r="A34" s="243" t="s">
        <v>90</v>
      </c>
      <c r="B34" s="131">
        <f t="shared" ref="B34:F34" si="12">B16+B19+B22+B33</f>
        <v>108793582.90000001</v>
      </c>
      <c r="C34" s="131">
        <f t="shared" si="12"/>
        <v>111377892.22</v>
      </c>
      <c r="D34" s="237">
        <f t="shared" si="12"/>
        <v>110425946.60999998</v>
      </c>
      <c r="E34" s="237">
        <f t="shared" si="12"/>
        <v>111377892.22</v>
      </c>
      <c r="F34" s="237">
        <f t="shared" si="12"/>
        <v>108609385.03999999</v>
      </c>
      <c r="G34" s="131">
        <f>G16+G19+G22+G33</f>
        <v>1816561.5699999994</v>
      </c>
      <c r="H34" s="132" t="s">
        <v>241</v>
      </c>
    </row>
    <row r="35" spans="1:12" x14ac:dyDescent="0.2">
      <c r="A35" s="133" t="s">
        <v>91</v>
      </c>
      <c r="B35" s="124">
        <v>11761770.41</v>
      </c>
      <c r="C35" s="220">
        <v>11594170.41</v>
      </c>
      <c r="D35" s="220">
        <v>11491598.02</v>
      </c>
      <c r="E35" s="220">
        <v>11594170.41</v>
      </c>
      <c r="F35" s="124">
        <v>11491598.02</v>
      </c>
      <c r="G35" s="123">
        <f>D35-F35</f>
        <v>0</v>
      </c>
      <c r="J35" s="235"/>
      <c r="K35" s="235"/>
      <c r="L35" s="235"/>
    </row>
    <row r="36" spans="1:12" s="129" customFormat="1" x14ac:dyDescent="0.2">
      <c r="A36" s="126" t="s">
        <v>92</v>
      </c>
      <c r="B36" s="127">
        <f>B35</f>
        <v>11761770.41</v>
      </c>
      <c r="C36" s="128">
        <f>C35</f>
        <v>11594170.41</v>
      </c>
      <c r="D36" s="127">
        <f t="shared" ref="D36" si="13">D35</f>
        <v>11491598.02</v>
      </c>
      <c r="E36" s="128">
        <f>E35</f>
        <v>11594170.41</v>
      </c>
      <c r="F36" s="128">
        <f>F35</f>
        <v>11491598.02</v>
      </c>
      <c r="G36" s="128">
        <f>G35</f>
        <v>0</v>
      </c>
    </row>
    <row r="37" spans="1:12" ht="15" customHeight="1" x14ac:dyDescent="0.2">
      <c r="A37" s="133" t="s">
        <v>93</v>
      </c>
      <c r="B37" s="124">
        <v>33318862.649999999</v>
      </c>
      <c r="C37" s="124">
        <v>35518862.649999999</v>
      </c>
      <c r="D37" s="124">
        <v>33978072.57</v>
      </c>
      <c r="E37" s="124">
        <v>35518862.649999999</v>
      </c>
      <c r="F37" s="124">
        <v>33978072.57</v>
      </c>
      <c r="G37" s="123">
        <f>D37-F37</f>
        <v>0</v>
      </c>
      <c r="J37" s="235"/>
      <c r="K37" s="235"/>
      <c r="L37" s="235"/>
    </row>
    <row r="38" spans="1:12" s="129" customFormat="1" ht="23.25" customHeight="1" x14ac:dyDescent="0.2">
      <c r="A38" s="126" t="s">
        <v>94</v>
      </c>
      <c r="B38" s="127">
        <f t="shared" ref="B38:F38" si="14">SUM(B37:B37)</f>
        <v>33318862.649999999</v>
      </c>
      <c r="C38" s="127">
        <f t="shared" si="14"/>
        <v>35518862.649999999</v>
      </c>
      <c r="D38" s="127">
        <f t="shared" si="14"/>
        <v>33978072.57</v>
      </c>
      <c r="E38" s="127">
        <f t="shared" si="14"/>
        <v>35518862.649999999</v>
      </c>
      <c r="F38" s="127">
        <f t="shared" si="14"/>
        <v>33978072.57</v>
      </c>
      <c r="G38" s="127">
        <f>SUM(G37:G37)</f>
        <v>0</v>
      </c>
    </row>
    <row r="39" spans="1:12" s="132" customFormat="1" ht="36" x14ac:dyDescent="0.2">
      <c r="A39" s="243" t="s">
        <v>95</v>
      </c>
      <c r="B39" s="131">
        <f t="shared" ref="B39:G39" si="15">B36+B38</f>
        <v>45080633.060000002</v>
      </c>
      <c r="C39" s="237">
        <f>C36+C38</f>
        <v>47113033.060000002</v>
      </c>
      <c r="D39" s="237">
        <f>D36+D38</f>
        <v>45469670.590000004</v>
      </c>
      <c r="E39" s="237">
        <f t="shared" si="15"/>
        <v>47113033.060000002</v>
      </c>
      <c r="F39" s="237">
        <f>F36+F38</f>
        <v>45469670.590000004</v>
      </c>
      <c r="G39" s="131">
        <f t="shared" si="15"/>
        <v>0</v>
      </c>
      <c r="I39" s="263"/>
      <c r="K39" s="263"/>
    </row>
    <row r="40" spans="1:12" ht="15" customHeight="1" x14ac:dyDescent="0.2">
      <c r="A40" s="133" t="s">
        <v>96</v>
      </c>
      <c r="B40" s="124">
        <v>24614000</v>
      </c>
      <c r="C40" s="124">
        <v>24366646.75</v>
      </c>
      <c r="D40" s="222">
        <v>23936647.98</v>
      </c>
      <c r="E40" s="222">
        <v>24366646.75</v>
      </c>
      <c r="F40" s="222">
        <v>23936647.98</v>
      </c>
      <c r="G40" s="123">
        <f>D40-F40</f>
        <v>0</v>
      </c>
    </row>
    <row r="41" spans="1:12" x14ac:dyDescent="0.2">
      <c r="A41" s="133" t="s">
        <v>128</v>
      </c>
      <c r="B41" s="124">
        <v>0</v>
      </c>
      <c r="C41" s="124">
        <v>2219196.4</v>
      </c>
      <c r="D41" s="222">
        <v>2219196.4</v>
      </c>
      <c r="E41" s="222">
        <v>2219196.4</v>
      </c>
      <c r="F41" s="222">
        <v>2219196.4</v>
      </c>
      <c r="G41" s="123">
        <f>D41-F41</f>
        <v>0</v>
      </c>
    </row>
    <row r="42" spans="1:12" ht="15" customHeight="1" x14ac:dyDescent="0.2">
      <c r="A42" s="206" t="s">
        <v>97</v>
      </c>
      <c r="B42" s="124">
        <v>3565509.08</v>
      </c>
      <c r="C42" s="124">
        <v>221010.13</v>
      </c>
      <c r="D42" s="222">
        <v>221010.13</v>
      </c>
      <c r="E42" s="222">
        <v>221010.13</v>
      </c>
      <c r="F42" s="222">
        <v>221010.13</v>
      </c>
      <c r="G42" s="123">
        <f>D42-F42</f>
        <v>0</v>
      </c>
    </row>
    <row r="43" spans="1:12" ht="15" customHeight="1" x14ac:dyDescent="0.2">
      <c r="A43" s="206" t="s">
        <v>238</v>
      </c>
      <c r="B43" s="222">
        <v>0</v>
      </c>
      <c r="C43" s="222">
        <v>1980000</v>
      </c>
      <c r="D43" s="222">
        <v>1970000</v>
      </c>
      <c r="E43" s="222">
        <v>1980000</v>
      </c>
      <c r="F43" s="222">
        <v>1970000</v>
      </c>
      <c r="G43" s="123">
        <f>D43-F43</f>
        <v>0</v>
      </c>
    </row>
    <row r="44" spans="1:12" s="129" customFormat="1" ht="23.25" customHeight="1" x14ac:dyDescent="0.2">
      <c r="A44" s="126" t="s">
        <v>129</v>
      </c>
      <c r="B44" s="223">
        <f t="shared" ref="B44:G44" si="16">SUM(B40:B43)</f>
        <v>28179509.079999998</v>
      </c>
      <c r="C44" s="223">
        <f t="shared" si="16"/>
        <v>28786853.279999997</v>
      </c>
      <c r="D44" s="223">
        <f t="shared" si="16"/>
        <v>28346854.509999998</v>
      </c>
      <c r="E44" s="223">
        <f t="shared" si="16"/>
        <v>28786853.279999997</v>
      </c>
      <c r="F44" s="223">
        <f t="shared" si="16"/>
        <v>28346854.509999998</v>
      </c>
      <c r="G44" s="223">
        <f t="shared" si="16"/>
        <v>0</v>
      </c>
    </row>
    <row r="45" spans="1:12" x14ac:dyDescent="0.2">
      <c r="A45" s="133" t="s">
        <v>96</v>
      </c>
      <c r="B45" s="124">
        <v>23303522.120000001</v>
      </c>
      <c r="C45" s="124">
        <v>22275430.82</v>
      </c>
      <c r="D45" s="222">
        <v>21697376.260000002</v>
      </c>
      <c r="E45" s="222">
        <v>22275430.82</v>
      </c>
      <c r="F45" s="222">
        <v>21697376.260000002</v>
      </c>
      <c r="G45" s="123">
        <f>D45-F45</f>
        <v>0</v>
      </c>
    </row>
    <row r="46" spans="1:12" ht="23.25" customHeight="1" x14ac:dyDescent="0.2">
      <c r="A46" s="133" t="s">
        <v>128</v>
      </c>
      <c r="B46" s="124">
        <v>0</v>
      </c>
      <c r="C46" s="124">
        <v>1417499.07</v>
      </c>
      <c r="D46" s="222">
        <v>1417499.07</v>
      </c>
      <c r="E46" s="222">
        <v>1417499.07</v>
      </c>
      <c r="F46" s="222">
        <v>1417499.07</v>
      </c>
      <c r="G46" s="123">
        <f>D46-F46</f>
        <v>0</v>
      </c>
    </row>
    <row r="47" spans="1:12" x14ac:dyDescent="0.2">
      <c r="A47" s="133" t="s">
        <v>97</v>
      </c>
      <c r="B47" s="222">
        <v>3565509.09</v>
      </c>
      <c r="C47" s="222">
        <v>671064.76</v>
      </c>
      <c r="D47" s="222">
        <v>671064.76</v>
      </c>
      <c r="E47" s="222">
        <v>671064.76</v>
      </c>
      <c r="F47" s="222">
        <v>671064.76</v>
      </c>
      <c r="G47" s="123">
        <f>D47-F47</f>
        <v>0</v>
      </c>
    </row>
    <row r="48" spans="1:12" ht="12.75" x14ac:dyDescent="0.2">
      <c r="A48" s="206" t="s">
        <v>238</v>
      </c>
      <c r="B48" s="222">
        <v>0</v>
      </c>
      <c r="C48" s="222">
        <v>0</v>
      </c>
      <c r="D48" s="222">
        <v>0</v>
      </c>
      <c r="E48" s="222">
        <v>0</v>
      </c>
      <c r="F48" s="222">
        <v>0</v>
      </c>
      <c r="G48" s="123">
        <f>D48-F48</f>
        <v>0</v>
      </c>
    </row>
    <row r="49" spans="1:8" s="129" customFormat="1" x14ac:dyDescent="0.2">
      <c r="A49" s="126" t="s">
        <v>130</v>
      </c>
      <c r="B49" s="223">
        <f t="shared" ref="B49:G49" si="17">SUM(B45:B48)</f>
        <v>26869031.210000001</v>
      </c>
      <c r="C49" s="223">
        <f t="shared" si="17"/>
        <v>24363994.650000002</v>
      </c>
      <c r="D49" s="223">
        <f t="shared" si="17"/>
        <v>23785940.090000004</v>
      </c>
      <c r="E49" s="223">
        <f t="shared" si="17"/>
        <v>24363994.650000002</v>
      </c>
      <c r="F49" s="223">
        <f t="shared" si="17"/>
        <v>23785940.090000004</v>
      </c>
      <c r="G49" s="223">
        <f t="shared" si="17"/>
        <v>0</v>
      </c>
    </row>
    <row r="50" spans="1:8" ht="15" customHeight="1" x14ac:dyDescent="0.2">
      <c r="A50" s="133" t="s">
        <v>96</v>
      </c>
      <c r="B50" s="124">
        <v>13351705.970000001</v>
      </c>
      <c r="C50" s="124">
        <v>13494770.869999999</v>
      </c>
      <c r="D50" s="222">
        <v>13033388.58</v>
      </c>
      <c r="E50" s="222">
        <v>13494770.869999999</v>
      </c>
      <c r="F50" s="222">
        <v>13033388.58</v>
      </c>
      <c r="G50" s="123">
        <f>D50-F50</f>
        <v>0</v>
      </c>
    </row>
    <row r="51" spans="1:8" x14ac:dyDescent="0.2">
      <c r="A51" s="133" t="s">
        <v>128</v>
      </c>
      <c r="B51" s="124">
        <v>0</v>
      </c>
      <c r="C51" s="124">
        <v>702060.81</v>
      </c>
      <c r="D51" s="222">
        <v>702060.81</v>
      </c>
      <c r="E51" s="222">
        <v>702060.81</v>
      </c>
      <c r="F51" s="222">
        <v>702060.81</v>
      </c>
      <c r="G51" s="123">
        <f>D51-F51</f>
        <v>0</v>
      </c>
    </row>
    <row r="52" spans="1:8" s="129" customFormat="1" x14ac:dyDescent="0.2">
      <c r="A52" s="126" t="s">
        <v>131</v>
      </c>
      <c r="B52" s="127">
        <f>SUM(B50:B51)</f>
        <v>13351705.970000001</v>
      </c>
      <c r="C52" s="127">
        <f t="shared" ref="C52:G52" si="18">SUM(C50:C51)</f>
        <v>14196831.68</v>
      </c>
      <c r="D52" s="223">
        <f>SUM(D50:D51)</f>
        <v>13735449.390000001</v>
      </c>
      <c r="E52" s="223">
        <f t="shared" si="18"/>
        <v>14196831.68</v>
      </c>
      <c r="F52" s="223">
        <f t="shared" si="18"/>
        <v>13735449.390000001</v>
      </c>
      <c r="G52" s="223">
        <f t="shared" si="18"/>
        <v>0</v>
      </c>
    </row>
    <row r="53" spans="1:8" ht="15" customHeight="1" x14ac:dyDescent="0.2">
      <c r="A53" s="133" t="s">
        <v>96</v>
      </c>
      <c r="B53" s="124">
        <v>23993269.390000001</v>
      </c>
      <c r="C53" s="124">
        <v>24597030.82</v>
      </c>
      <c r="D53" s="222">
        <v>24012907.219999999</v>
      </c>
      <c r="E53" s="222">
        <v>24597030.82</v>
      </c>
      <c r="F53" s="222">
        <v>24012907.219999999</v>
      </c>
      <c r="G53" s="123">
        <f>D53-F53</f>
        <v>0</v>
      </c>
    </row>
    <row r="54" spans="1:8" x14ac:dyDescent="0.2">
      <c r="A54" s="133" t="s">
        <v>128</v>
      </c>
      <c r="B54" s="124">
        <v>0</v>
      </c>
      <c r="C54" s="124">
        <v>3219472.19</v>
      </c>
      <c r="D54" s="222">
        <v>3219472.19</v>
      </c>
      <c r="E54" s="222">
        <v>3219472.19</v>
      </c>
      <c r="F54" s="222">
        <v>3219472.19</v>
      </c>
      <c r="G54" s="123">
        <f>D54-F54</f>
        <v>0</v>
      </c>
    </row>
    <row r="55" spans="1:8" x14ac:dyDescent="0.2">
      <c r="A55" s="221" t="s">
        <v>97</v>
      </c>
      <c r="B55" s="124">
        <v>3565509.1</v>
      </c>
      <c r="C55" s="124">
        <v>474953.34</v>
      </c>
      <c r="D55" s="222">
        <v>474953.34</v>
      </c>
      <c r="E55" s="222">
        <v>474953.34</v>
      </c>
      <c r="F55" s="222">
        <v>474953.34</v>
      </c>
      <c r="G55" s="123">
        <f>D55-F55</f>
        <v>0</v>
      </c>
    </row>
    <row r="56" spans="1:8" s="129" customFormat="1" ht="15" customHeight="1" x14ac:dyDescent="0.2">
      <c r="A56" s="126" t="s">
        <v>132</v>
      </c>
      <c r="B56" s="127">
        <f t="shared" ref="B56:G56" si="19">SUM(B53:B55)</f>
        <v>27558778.490000002</v>
      </c>
      <c r="C56" s="127">
        <f t="shared" si="19"/>
        <v>28291456.350000001</v>
      </c>
      <c r="D56" s="223">
        <f>SUM(D53:D55)</f>
        <v>27707332.75</v>
      </c>
      <c r="E56" s="223">
        <f t="shared" si="19"/>
        <v>28291456.350000001</v>
      </c>
      <c r="F56" s="223">
        <f t="shared" si="19"/>
        <v>27707332.75</v>
      </c>
      <c r="G56" s="223">
        <f t="shared" si="19"/>
        <v>0</v>
      </c>
    </row>
    <row r="57" spans="1:8" x14ac:dyDescent="0.2">
      <c r="A57" s="133" t="s">
        <v>96</v>
      </c>
      <c r="B57" s="222">
        <v>13971091.67</v>
      </c>
      <c r="C57" s="222">
        <v>15559486.6</v>
      </c>
      <c r="D57" s="222">
        <v>15098212.92</v>
      </c>
      <c r="E57" s="222">
        <v>15559486.6</v>
      </c>
      <c r="F57" s="222">
        <v>15098212.92</v>
      </c>
      <c r="G57" s="123">
        <f>D57-F57</f>
        <v>0</v>
      </c>
    </row>
    <row r="58" spans="1:8" x14ac:dyDescent="0.2">
      <c r="A58" s="133" t="s">
        <v>128</v>
      </c>
      <c r="B58" s="124">
        <v>0</v>
      </c>
      <c r="C58" s="124">
        <v>1815350.53</v>
      </c>
      <c r="D58" s="222">
        <v>1815350.53</v>
      </c>
      <c r="E58" s="222">
        <v>1815350.53</v>
      </c>
      <c r="F58" s="222">
        <v>1815350.53</v>
      </c>
      <c r="G58" s="123">
        <f>D58-F58</f>
        <v>0</v>
      </c>
    </row>
    <row r="59" spans="1:8" x14ac:dyDescent="0.2">
      <c r="A59" s="133" t="s">
        <v>97</v>
      </c>
      <c r="B59" s="124">
        <v>3565509.09</v>
      </c>
      <c r="C59" s="124">
        <v>715147.75</v>
      </c>
      <c r="D59" s="222">
        <v>715147.75</v>
      </c>
      <c r="E59" s="222">
        <v>715147.75</v>
      </c>
      <c r="F59" s="222">
        <v>715147.75</v>
      </c>
      <c r="G59" s="123">
        <f>D59-F59</f>
        <v>0</v>
      </c>
    </row>
    <row r="60" spans="1:8" s="129" customFormat="1" ht="15" customHeight="1" x14ac:dyDescent="0.2">
      <c r="A60" s="126" t="s">
        <v>133</v>
      </c>
      <c r="B60" s="127">
        <f t="shared" ref="B60:G60" si="20">SUM(B57:B59)</f>
        <v>17536600.759999998</v>
      </c>
      <c r="C60" s="127">
        <f t="shared" si="20"/>
        <v>18089984.879999999</v>
      </c>
      <c r="D60" s="127">
        <f>SUM(D57:D59)</f>
        <v>17628711.199999999</v>
      </c>
      <c r="E60" s="127">
        <f t="shared" si="20"/>
        <v>18089984.879999999</v>
      </c>
      <c r="F60" s="127">
        <f t="shared" si="20"/>
        <v>17628711.199999999</v>
      </c>
      <c r="G60" s="127">
        <f t="shared" si="20"/>
        <v>0</v>
      </c>
    </row>
    <row r="61" spans="1:8" s="132" customFormat="1" ht="36" x14ac:dyDescent="0.2">
      <c r="A61" s="130" t="s">
        <v>98</v>
      </c>
      <c r="B61" s="237">
        <f t="shared" ref="B61:G61" si="21">B44+B49+B52+B60+B56</f>
        <v>113495625.51000002</v>
      </c>
      <c r="C61" s="237">
        <f t="shared" si="21"/>
        <v>113729120.84</v>
      </c>
      <c r="D61" s="237">
        <f t="shared" si="21"/>
        <v>111204287.94</v>
      </c>
      <c r="E61" s="237">
        <f t="shared" si="21"/>
        <v>113729120.84</v>
      </c>
      <c r="F61" s="237">
        <f t="shared" si="21"/>
        <v>111204287.94</v>
      </c>
      <c r="G61" s="131">
        <f t="shared" si="21"/>
        <v>0</v>
      </c>
      <c r="H61" s="132" t="s">
        <v>231</v>
      </c>
    </row>
    <row r="62" spans="1:8" x14ac:dyDescent="0.2">
      <c r="A62" s="133" t="s">
        <v>99</v>
      </c>
      <c r="B62" s="124">
        <v>957665626.19000006</v>
      </c>
      <c r="C62" s="124">
        <v>989999209.36000001</v>
      </c>
      <c r="D62" s="124">
        <v>981459387.66999996</v>
      </c>
      <c r="E62" s="124">
        <v>989999209.36000001</v>
      </c>
      <c r="F62" s="222">
        <v>981459387.66999996</v>
      </c>
      <c r="G62" s="123">
        <f>D62-F62</f>
        <v>0</v>
      </c>
    </row>
    <row r="63" spans="1:8" x14ac:dyDescent="0.2">
      <c r="A63" s="133" t="s">
        <v>100</v>
      </c>
      <c r="B63" s="124">
        <v>839054247.76999998</v>
      </c>
      <c r="C63" s="124">
        <v>906801513.25999999</v>
      </c>
      <c r="D63" s="124">
        <v>900585312.79999995</v>
      </c>
      <c r="E63" s="124">
        <v>906801513.25999999</v>
      </c>
      <c r="F63" s="222">
        <v>900577824.16999996</v>
      </c>
      <c r="G63" s="123">
        <f>D63-F63</f>
        <v>7488.6299999952316</v>
      </c>
    </row>
    <row r="64" spans="1:8" ht="15" customHeight="1" x14ac:dyDescent="0.2">
      <c r="A64" s="133" t="s">
        <v>101</v>
      </c>
      <c r="B64" s="124">
        <v>159597172.90000001</v>
      </c>
      <c r="C64" s="124">
        <v>172776457.59</v>
      </c>
      <c r="D64" s="124">
        <v>169354278.41999999</v>
      </c>
      <c r="E64" s="124">
        <v>172776457.59</v>
      </c>
      <c r="F64" s="222">
        <v>169354278.41999999</v>
      </c>
      <c r="G64" s="123">
        <f>D64-F64</f>
        <v>0</v>
      </c>
    </row>
    <row r="65" spans="1:12" x14ac:dyDescent="0.2">
      <c r="A65" s="133" t="s">
        <v>234</v>
      </c>
      <c r="B65" s="124">
        <v>763000</v>
      </c>
      <c r="C65" s="124">
        <v>466075.2</v>
      </c>
      <c r="D65" s="124">
        <v>464575.2</v>
      </c>
      <c r="E65" s="124">
        <v>466075.2</v>
      </c>
      <c r="F65" s="222">
        <v>464575.2</v>
      </c>
      <c r="G65" s="123">
        <f>D65-F65</f>
        <v>0</v>
      </c>
      <c r="H65" s="117">
        <v>0</v>
      </c>
    </row>
    <row r="66" spans="1:12" x14ac:dyDescent="0.2">
      <c r="A66" s="133" t="s">
        <v>102</v>
      </c>
      <c r="B66" s="124">
        <v>25463374.239999998</v>
      </c>
      <c r="C66" s="124">
        <v>26409833.030000001</v>
      </c>
      <c r="D66" s="124">
        <v>25656029.859999999</v>
      </c>
      <c r="E66" s="124">
        <v>26409833.030000001</v>
      </c>
      <c r="F66" s="222">
        <v>25656029.859999999</v>
      </c>
      <c r="G66" s="123">
        <f>D66-F66</f>
        <v>0</v>
      </c>
      <c r="H66" s="234" t="s">
        <v>240</v>
      </c>
      <c r="I66" s="234"/>
      <c r="J66" s="234"/>
    </row>
    <row r="67" spans="1:12" s="132" customFormat="1" ht="36" x14ac:dyDescent="0.2">
      <c r="A67" s="130" t="s">
        <v>103</v>
      </c>
      <c r="B67" s="237">
        <f t="shared" ref="B67:G67" si="22">SUM(B62:B66)</f>
        <v>1982543421.1000001</v>
      </c>
      <c r="C67" s="237">
        <f t="shared" si="22"/>
        <v>2096453088.4399998</v>
      </c>
      <c r="D67" s="238">
        <f>SUM(D62:D66)</f>
        <v>2077519583.9499998</v>
      </c>
      <c r="E67" s="237">
        <f>SUM(E62:E66)</f>
        <v>2096453088.4399998</v>
      </c>
      <c r="F67" s="237">
        <f>SUM(F62:F66)</f>
        <v>2077512095.3199999</v>
      </c>
      <c r="G67" s="131">
        <f t="shared" si="22"/>
        <v>7488.6299999952316</v>
      </c>
      <c r="H67" s="132" t="s">
        <v>231</v>
      </c>
      <c r="J67" s="132" t="s">
        <v>239</v>
      </c>
    </row>
    <row r="68" spans="1:12" x14ac:dyDescent="0.2">
      <c r="A68" s="138" t="s">
        <v>104</v>
      </c>
      <c r="B68" s="139">
        <f t="shared" ref="B68:G68" si="23">B8+B13+B34+B39+B61+B67</f>
        <v>2275911625.0799999</v>
      </c>
      <c r="C68" s="139">
        <f t="shared" si="23"/>
        <v>2398255798.8699999</v>
      </c>
      <c r="D68" s="139">
        <f t="shared" si="23"/>
        <v>2373678067.9699998</v>
      </c>
      <c r="E68" s="139">
        <f t="shared" si="23"/>
        <v>2398255798.8699999</v>
      </c>
      <c r="F68" s="139">
        <f t="shared" si="23"/>
        <v>2371518860.4099998</v>
      </c>
      <c r="G68" s="139">
        <f t="shared" si="23"/>
        <v>2159207.5599999949</v>
      </c>
    </row>
    <row r="69" spans="1:12" s="140" customFormat="1" x14ac:dyDescent="0.2">
      <c r="B69" s="240">
        <v>2275911625.0799999</v>
      </c>
      <c r="C69" s="240">
        <v>2398255798.8699999</v>
      </c>
      <c r="D69" s="265">
        <v>2373678067.9699998</v>
      </c>
      <c r="E69" s="240">
        <v>2398255798.8699999</v>
      </c>
      <c r="F69" s="240">
        <v>2371518860.4099998</v>
      </c>
      <c r="G69" s="123">
        <f>D69-F69</f>
        <v>2159207.5599999428</v>
      </c>
      <c r="H69" s="224"/>
    </row>
    <row r="70" spans="1:12" s="140" customFormat="1" x14ac:dyDescent="0.2">
      <c r="B70" s="241">
        <f>B69-B68</f>
        <v>0</v>
      </c>
      <c r="C70" s="241">
        <f t="shared" ref="C70:G70" si="24">C69-C68</f>
        <v>0</v>
      </c>
      <c r="D70" s="241">
        <f>D69-D68</f>
        <v>0</v>
      </c>
      <c r="E70" s="241">
        <f>E69-E68</f>
        <v>0</v>
      </c>
      <c r="F70" s="241">
        <f>F69-F68</f>
        <v>0</v>
      </c>
      <c r="G70" s="241">
        <f t="shared" si="24"/>
        <v>-5.2154064178466797E-8</v>
      </c>
    </row>
    <row r="71" spans="1:12" ht="23.25" customHeight="1" x14ac:dyDescent="0.2">
      <c r="B71" s="142"/>
      <c r="C71" s="142"/>
      <c r="D71" s="142"/>
      <c r="E71" s="142"/>
      <c r="F71" s="142"/>
      <c r="G71" s="142"/>
    </row>
    <row r="72" spans="1:12" x14ac:dyDescent="0.2">
      <c r="A72" s="143" t="s">
        <v>125</v>
      </c>
      <c r="B72" s="144">
        <f>B68-'Администрация (ТК Салават)'!O10-'УГХ (Ритуал, Флора)'!O16-УФКС!O22-КДМ!O16-ОК!O19-УО!O25</f>
        <v>0</v>
      </c>
      <c r="C72" s="144">
        <f>C68-'Администрация (ТК Салават)'!P10-'УГХ (Ритуал, Флора)'!P16-УФКС!P22-КДМ!P16-ОК!P19-УО!P25</f>
        <v>0</v>
      </c>
      <c r="D72" s="144">
        <f>D68-'Администрация (ТК Салават)'!T10-'УГХ (Ритуал, Флора)'!T16-УФКС!T22-КДМ!T16-ОК!T19-УО!T25</f>
        <v>0</v>
      </c>
      <c r="E72" s="144"/>
      <c r="F72" s="144">
        <f>F68-'Администрация (ТК Салават)'!U10-'УГХ (Ритуал, Флора)'!U16-УФКС!U22-КДМ!U16-ОК!U19-УО!U25</f>
        <v>0</v>
      </c>
      <c r="G72" s="144">
        <f>G68-'Администрация (ТК Салават)'!AD11-'УГХ (Ритуал, Флора)'!AD16-ОК!AD19-УФКС!AD22-КДМ!AD16-УО!AD25</f>
        <v>3.7252902984619141E-9</v>
      </c>
      <c r="I72" s="140"/>
      <c r="J72" s="140"/>
      <c r="K72" s="140"/>
      <c r="L72" s="140"/>
    </row>
    <row r="76" spans="1:12" x14ac:dyDescent="0.2">
      <c r="F76" s="141"/>
    </row>
  </sheetData>
  <autoFilter ref="B5:H72"/>
  <mergeCells count="3">
    <mergeCell ref="A1:G1"/>
    <mergeCell ref="A2:G2"/>
    <mergeCell ref="F4:G4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</vt:i4>
      </vt:variant>
    </vt:vector>
  </HeadingPairs>
  <TitlesOfParts>
    <vt:vector size="23" baseType="lpstr">
      <vt:lpstr>Администрация (ТК Салават)</vt:lpstr>
      <vt:lpstr>УГХ (Ритуал, Флора)</vt:lpstr>
      <vt:lpstr>ОК</vt:lpstr>
      <vt:lpstr>УФКС</vt:lpstr>
      <vt:lpstr>КДМ</vt:lpstr>
      <vt:lpstr>УО</vt:lpstr>
      <vt:lpstr>Муниц.услуги по отраслям</vt:lpstr>
      <vt:lpstr>2024год</vt:lpstr>
      <vt:lpstr>'Администрация (ТК Салават)'!_ФильтрБазыДанных</vt:lpstr>
      <vt:lpstr>КДМ!_ФильтрБазыДанных</vt:lpstr>
      <vt:lpstr>'УГХ (Ритуал, Флора)'!_ФильтрБазыДанных</vt:lpstr>
      <vt:lpstr>УФКС!_ФильтрБазыДанных</vt:lpstr>
      <vt:lpstr>'2024год'!Заголовки_для_печати</vt:lpstr>
      <vt:lpstr>'Администрация (ТК Салават)'!Заголовки_для_печати</vt:lpstr>
      <vt:lpstr>КДМ!Заголовки_для_печати</vt:lpstr>
      <vt:lpstr>'УГХ (Ритуал, Флора)'!Заголовки_для_печати</vt:lpstr>
      <vt:lpstr>УФКС!Заголовки_для_печати</vt:lpstr>
      <vt:lpstr>'2024год'!Область_печати</vt:lpstr>
      <vt:lpstr>'Администрация (ТК Салават)'!Область_печати</vt:lpstr>
      <vt:lpstr>КДМ!Область_печати</vt:lpstr>
      <vt:lpstr>'УГХ (Ритуал, Флора)'!Область_печати</vt:lpstr>
      <vt:lpstr>УО!Область_печати</vt:lpstr>
      <vt:lpstr>УФКС!Область_печати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Людмила Александровна Зверева</dc:creator>
  <dc:description/>
  <cp:lastModifiedBy>Толстова Ольга Анатольевна</cp:lastModifiedBy>
  <cp:revision>1</cp:revision>
  <cp:lastPrinted>2025-04-22T12:07:42Z</cp:lastPrinted>
  <dcterms:created xsi:type="dcterms:W3CDTF">2006-09-16T00:00:00Z</dcterms:created>
  <dcterms:modified xsi:type="dcterms:W3CDTF">2025-04-22T12:08:10Z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