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D9BA044B-0C54-41E0-804C-BB48F6A0617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757" sheetId="2" r:id="rId1"/>
    <sheet name="764" sheetId="5" r:id="rId2"/>
    <sheet name="769" sheetId="6" r:id="rId3"/>
    <sheet name="775" sheetId="7" r:id="rId4"/>
  </sheets>
  <definedNames>
    <definedName name="_xlnm.Print_Titles" localSheetId="0">'757'!$3:$6</definedName>
    <definedName name="_xlnm.Print_Titles" localSheetId="1">'764'!$3:$6</definedName>
    <definedName name="_xlnm.Print_Titles" localSheetId="2">'769'!$3:$6</definedName>
    <definedName name="_xlnm.Print_Titles" localSheetId="3">'775'!$3:$6</definedName>
    <definedName name="_xlnm.Print_Area" localSheetId="0">'757'!$A$1:$J$12</definedName>
    <definedName name="_xlnm.Print_Area" localSheetId="1">'764'!$A$1:$J$10</definedName>
    <definedName name="_xlnm.Print_Area" localSheetId="2">'769'!$A$1:$J$9</definedName>
    <definedName name="_xlnm.Print_Area" localSheetId="3">'775'!$A$1:$J$17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7" l="1"/>
  <c r="C16" i="7"/>
  <c r="C14" i="7"/>
  <c r="I12" i="7" l="1"/>
  <c r="G12" i="7"/>
  <c r="E12" i="7" l="1"/>
  <c r="I15" i="7"/>
  <c r="I16" i="7"/>
  <c r="I14" i="7"/>
  <c r="G15" i="7"/>
  <c r="G16" i="7"/>
  <c r="G14" i="7"/>
  <c r="E15" i="7"/>
  <c r="E16" i="7"/>
  <c r="E14" i="7"/>
  <c r="M7" i="7"/>
  <c r="G10" i="7"/>
  <c r="G11" i="7"/>
  <c r="E11" i="7"/>
  <c r="E9" i="7"/>
  <c r="L11" i="7"/>
  <c r="I11" i="7" s="1"/>
  <c r="L10" i="7"/>
  <c r="E10" i="7" s="1"/>
  <c r="L9" i="7"/>
  <c r="G9" i="7" s="1"/>
  <c r="K11" i="7"/>
  <c r="C11" i="7" s="1"/>
  <c r="K10" i="7"/>
  <c r="C10" i="7" s="1"/>
  <c r="K9" i="7"/>
  <c r="C9" i="7" s="1"/>
  <c r="O7" i="7"/>
  <c r="N7" i="7"/>
  <c r="E7" i="6"/>
  <c r="K7" i="6"/>
  <c r="C7" i="6" s="1"/>
  <c r="L8" i="6"/>
  <c r="I8" i="6" s="1"/>
  <c r="K8" i="6"/>
  <c r="C8" i="6" s="1"/>
  <c r="L7" i="6"/>
  <c r="I7" i="6" s="1"/>
  <c r="K9" i="5"/>
  <c r="K8" i="5"/>
  <c r="K7" i="5"/>
  <c r="I8" i="5" l="1"/>
  <c r="C8" i="5"/>
  <c r="G9" i="5"/>
  <c r="C9" i="5"/>
  <c r="E7" i="5"/>
  <c r="C7" i="5"/>
  <c r="E8" i="6"/>
  <c r="G7" i="6"/>
  <c r="I10" i="7"/>
  <c r="G8" i="6"/>
  <c r="I9" i="7"/>
  <c r="I17" i="7" s="1"/>
  <c r="E9" i="5"/>
  <c r="G8" i="5"/>
  <c r="E8" i="5"/>
  <c r="I7" i="5"/>
  <c r="G7" i="5"/>
  <c r="I9" i="5"/>
  <c r="G17" i="7"/>
  <c r="E17" i="7"/>
  <c r="C17" i="7"/>
  <c r="J14" i="7"/>
  <c r="H14" i="7"/>
  <c r="F14" i="7"/>
  <c r="D14" i="7"/>
  <c r="H8" i="2" l="1"/>
  <c r="F8" i="2"/>
  <c r="L8" i="2" s="1"/>
  <c r="D8" i="2"/>
  <c r="J7" i="2"/>
  <c r="H7" i="2"/>
  <c r="F7" i="2"/>
  <c r="D7" i="2"/>
  <c r="K7" i="2" s="1"/>
  <c r="C7" i="2" s="1"/>
  <c r="I8" i="2" l="1"/>
  <c r="E8" i="2"/>
  <c r="G8" i="2"/>
  <c r="L7" i="2"/>
  <c r="K8" i="2"/>
  <c r="C8" i="2" s="1"/>
  <c r="C12" i="2" s="1"/>
  <c r="I7" i="2" l="1"/>
  <c r="I12" i="2" s="1"/>
  <c r="G7" i="2"/>
  <c r="G12" i="2" s="1"/>
  <c r="E7" i="2"/>
  <c r="E12" i="2" s="1"/>
</calcChain>
</file>

<file path=xl/sharedStrings.xml><?xml version="1.0" encoding="utf-8"?>
<sst xmlns="http://schemas.openxmlformats.org/spreadsheetml/2006/main" count="132" uniqueCount="53">
  <si>
    <t>Наименование муниципальных услуг</t>
  </si>
  <si>
    <t>Единица измерения объема муниципальных услуг</t>
  </si>
  <si>
    <t>Плановый период</t>
  </si>
  <si>
    <t>в нат. выр.</t>
  </si>
  <si>
    <t>Реализация основных общеобразовательных программ дошкольного образования</t>
  </si>
  <si>
    <t>Организация отдыха детей и молодежи</t>
  </si>
  <si>
    <t>Итого</t>
  </si>
  <si>
    <t>Расчет и результаты оценки потребности в услугах социальной сферы городского округа город Салават Республики Башкортостан и планируемые объемы финансового обеспечения муниципальных заданий на оказание муниципальных услуг (выполнение работ ) на очередной финансовый год и плановый период по Отделу культуры Администрации городского округа город Салават Республики Башкортостан</t>
  </si>
  <si>
    <t>рублей</t>
  </si>
  <si>
    <t>Реализация дополнительных предпрофессиональных программ в области искусств</t>
  </si>
  <si>
    <t>Библиотечное, библиографическое и информационное обслуживание пользователей библиотеки</t>
  </si>
  <si>
    <t xml:space="preserve">Публичный показ музейных предметов, музейных коллекций </t>
  </si>
  <si>
    <t>Организация и проведение мероприятий</t>
  </si>
  <si>
    <t>Человеко-час</t>
  </si>
  <si>
    <t>Единица</t>
  </si>
  <si>
    <t>1. Человек
2. Единица</t>
  </si>
  <si>
    <t>1. Человеко-день
2. Человек
3. Час
4. Единица</t>
  </si>
  <si>
    <t>Спортивная подготовка по олимпийским видам спорта</t>
  </si>
  <si>
    <t>Спортивная подготовка по неолимпийским видам спорта</t>
  </si>
  <si>
    <t>Спортивная подготовка по спорту глухих</t>
  </si>
  <si>
    <t>Человек</t>
  </si>
  <si>
    <t>Расчет и результаты оценки потребности в услугах социальной сферы городского округа город Салават Республики Башкортостан и планируемые объемы финансового обеспечения муниципальных заданий на оказание муниципальных услуг (выполнение работ ) на очередной финансовый год и плановый период по Управлению физической культуры и спорта Администрации городского округа город Салават Республики Башкортостан</t>
  </si>
  <si>
    <t>Расчет и результаты оценки потребности в услугах социальной сферы городского округа город Салават Республики Башкортостан и планируемые объемы финансового обеспечения муниципальных заданий на оказание муниципальных услуг (выполнение работ ) на очередной финансовый год и плановый период по Комитету по делам молодежи Администрации городского округа город Салават Республики Башкортостан</t>
  </si>
  <si>
    <t>Организация мероприятий,направленных на профилактику асоциального и деструктивного поведения подростков и молодежи, поддержка детей и молодежи, находящейся в социально - опасном положении</t>
  </si>
  <si>
    <t>Организация работы с подростками и молодежью</t>
  </si>
  <si>
    <t>Расчет и результаты оценки потребности в услугах социальной сферы городского округа город Салават Республики Башкортостан и планируемые объемы финансового обеспечения муниципальных заданий на оказание муниципальных услуг (выполнение работ ) на очередной финансовый год и плановый период по Управлению образования Администрации городского округа город Салават Республики Башкортостан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</si>
  <si>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</si>
  <si>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</si>
  <si>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</si>
  <si>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образовательных программ дополнительного образования детей</t>
  </si>
  <si>
    <t>Дополнительное образование детей и взрослых</t>
  </si>
  <si>
    <t>Методическая, психолого-педагогическая, диагностическая и консультативная помощь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</si>
  <si>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</si>
  <si>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1. Человек
2.Человеко-день</t>
  </si>
  <si>
    <t>1.Человеко-час
2.Человек
3.Человеко-день</t>
  </si>
  <si>
    <t>Реализация дополнительных общеразвивающих программ</t>
  </si>
  <si>
    <t>1. 18300 
2. 60</t>
  </si>
  <si>
    <t>1. 19300
2. 65</t>
  </si>
  <si>
    <t>1. 22850
2. 70</t>
  </si>
  <si>
    <t>1. 26200
2. 75</t>
  </si>
  <si>
    <t>1. 806
2. 290478
3. 161
4. 1693</t>
  </si>
  <si>
    <t>1. 807 
2. 290528
3. 161
4. 1793</t>
  </si>
  <si>
    <t>1. 823
2. 296337
3. 165
4. 1827</t>
  </si>
  <si>
    <t>1. 840
2. 302362
3. 168
4. 1862</t>
  </si>
  <si>
    <t>1. 7 693
2. 1 061 634</t>
  </si>
  <si>
    <t>1.   312 984                                                       2. 207
3. 13 041</t>
  </si>
  <si>
    <t>1.150                                   2.36 600</t>
  </si>
  <si>
    <t>Присмотр и уход</t>
  </si>
  <si>
    <t>Текущий финансовый план 2025</t>
  </si>
  <si>
    <t>Оценка потребности на очередной финансовый год 2026</t>
  </si>
  <si>
    <t>2026-2028</t>
  </si>
  <si>
    <t>неизменный процент</t>
  </si>
  <si>
    <t>611, 621, 614, 624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</si>
</sst>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</cellStyleXfs>
  <cellXfs count="53">
    <xf numFmtId="0" fontId="0" fillId="0" borderId="0" xfId="0"/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164" fontId="4" fillId="2" borderId="0" xfId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2" borderId="0" xfId="1" applyFont="1" applyFill="1" applyAlignment="1">
      <alignment vertical="center" wrapText="1"/>
    </xf>
    <xf numFmtId="165" fontId="4" fillId="2" borderId="0" xfId="1" applyNumberFormat="1" applyFont="1" applyFill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4" fontId="3" fillId="2" borderId="1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 applyProtection="1">
      <alignment horizontal="center" vertical="center" wrapText="1"/>
      <protection hidden="1"/>
    </xf>
    <xf numFmtId="4" fontId="4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8 12" xfId="3" xr:uid="{00000000-0005-0000-0000-00000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view="pageBreakPreview" zoomScaleNormal="60" zoomScaleSheetLayoutView="100" workbookViewId="0">
      <pane ySplit="6" topLeftCell="A7" activePane="bottomLeft" state="frozen"/>
      <selection pane="bottomLeft" activeCell="D7" sqref="D7:D11"/>
    </sheetView>
  </sheetViews>
  <sheetFormatPr defaultRowHeight="12.75" x14ac:dyDescent="0.25"/>
  <cols>
    <col min="1" max="1" width="28.5703125" style="9" customWidth="1"/>
    <col min="2" max="2" width="16" style="9" customWidth="1"/>
    <col min="3" max="3" width="13.28515625" style="13" customWidth="1"/>
    <col min="4" max="4" width="13.28515625" style="15" customWidth="1"/>
    <col min="5" max="5" width="13.28515625" style="13" customWidth="1"/>
    <col min="6" max="6" width="13.28515625" style="15" customWidth="1"/>
    <col min="7" max="7" width="13.28515625" style="13" customWidth="1"/>
    <col min="8" max="8" width="13.28515625" style="15" customWidth="1"/>
    <col min="9" max="9" width="13.28515625" style="13" customWidth="1"/>
    <col min="10" max="10" width="13.28515625" style="15" customWidth="1"/>
    <col min="11" max="11" width="15.5703125" style="9" hidden="1" customWidth="1"/>
    <col min="12" max="12" width="16.7109375" style="9" hidden="1" customWidth="1"/>
    <col min="13" max="13" width="22.85546875" style="9" hidden="1" customWidth="1"/>
    <col min="14" max="15" width="17.42578125" style="9" customWidth="1"/>
    <col min="16" max="16384" width="9.140625" style="9"/>
  </cols>
  <sheetData>
    <row r="1" spans="1:15" ht="56.25" customHeight="1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5" s="10" customFormat="1" x14ac:dyDescent="0.25">
      <c r="A3" s="52" t="s">
        <v>0</v>
      </c>
      <c r="B3" s="52" t="s">
        <v>1</v>
      </c>
      <c r="C3" s="52"/>
      <c r="D3" s="52"/>
      <c r="E3" s="52"/>
      <c r="F3" s="52"/>
      <c r="G3" s="52"/>
      <c r="H3" s="52"/>
      <c r="I3" s="52"/>
      <c r="J3" s="52"/>
    </row>
    <row r="4" spans="1:15" s="10" customFormat="1" ht="24.75" customHeight="1" x14ac:dyDescent="0.25">
      <c r="A4" s="52"/>
      <c r="B4" s="52"/>
      <c r="C4" s="52" t="s">
        <v>48</v>
      </c>
      <c r="D4" s="52"/>
      <c r="E4" s="52" t="s">
        <v>49</v>
      </c>
      <c r="F4" s="52"/>
      <c r="G4" s="52" t="s">
        <v>2</v>
      </c>
      <c r="H4" s="52"/>
      <c r="I4" s="52"/>
      <c r="J4" s="52"/>
      <c r="K4" s="10">
        <v>2025</v>
      </c>
      <c r="L4" s="10" t="s">
        <v>50</v>
      </c>
      <c r="M4" s="10">
        <v>56616651.259999998</v>
      </c>
    </row>
    <row r="5" spans="1:15" s="10" customFormat="1" x14ac:dyDescent="0.25">
      <c r="A5" s="52"/>
      <c r="B5" s="52"/>
      <c r="C5" s="52"/>
      <c r="D5" s="52"/>
      <c r="E5" s="52"/>
      <c r="F5" s="52"/>
      <c r="G5" s="52">
        <v>2027</v>
      </c>
      <c r="H5" s="52"/>
      <c r="I5" s="52">
        <v>2028</v>
      </c>
      <c r="J5" s="52"/>
      <c r="K5" s="11"/>
      <c r="M5" s="10">
        <v>42783266.950000003</v>
      </c>
    </row>
    <row r="6" spans="1:15" s="10" customFormat="1" ht="20.25" customHeight="1" x14ac:dyDescent="0.25">
      <c r="A6" s="52"/>
      <c r="B6" s="52"/>
      <c r="C6" s="3" t="s">
        <v>8</v>
      </c>
      <c r="D6" s="4" t="s">
        <v>3</v>
      </c>
      <c r="E6" s="3" t="s">
        <v>8</v>
      </c>
      <c r="F6" s="4" t="s">
        <v>3</v>
      </c>
      <c r="G6" s="3" t="s">
        <v>8</v>
      </c>
      <c r="H6" s="4" t="s">
        <v>3</v>
      </c>
      <c r="I6" s="3" t="s">
        <v>8</v>
      </c>
      <c r="J6" s="4" t="s">
        <v>3</v>
      </c>
      <c r="M6" s="10">
        <v>21954878.27</v>
      </c>
    </row>
    <row r="7" spans="1:15" ht="38.25" x14ac:dyDescent="0.25">
      <c r="A7" s="5" t="s">
        <v>9</v>
      </c>
      <c r="B7" s="7" t="s">
        <v>13</v>
      </c>
      <c r="C7" s="48">
        <f>56616651.26/100*K7</f>
        <v>47431503.050265953</v>
      </c>
      <c r="D7" s="49">
        <f>330+300</f>
        <v>630</v>
      </c>
      <c r="E7" s="21">
        <f>64124183.03/100*L7</f>
        <v>53924508.54543677</v>
      </c>
      <c r="F7" s="22">
        <f>330+315</f>
        <v>645</v>
      </c>
      <c r="G7" s="21">
        <f>66396548.95/100*L7</f>
        <v>55835429.038787484</v>
      </c>
      <c r="H7" s="22">
        <f>330+315</f>
        <v>645</v>
      </c>
      <c r="I7" s="21">
        <f>69207309.06/100*L7</f>
        <v>58199106.054367661</v>
      </c>
      <c r="J7" s="22">
        <f>330+315</f>
        <v>645</v>
      </c>
      <c r="K7" s="23">
        <f>D7/(D7+D8)*100</f>
        <v>83.776595744680847</v>
      </c>
      <c r="L7" s="24">
        <f>F7/(F7+F8)*100</f>
        <v>84.093872229465447</v>
      </c>
      <c r="M7" s="13">
        <v>7515695.7199999997</v>
      </c>
      <c r="N7" s="12"/>
      <c r="O7" s="12"/>
    </row>
    <row r="8" spans="1:15" ht="25.5" x14ac:dyDescent="0.25">
      <c r="A8" s="5" t="s">
        <v>35</v>
      </c>
      <c r="B8" s="7" t="s">
        <v>13</v>
      </c>
      <c r="C8" s="48">
        <f>56616651.26/100*K8</f>
        <v>9185148.2097340431</v>
      </c>
      <c r="D8" s="49">
        <f>121+1</f>
        <v>122</v>
      </c>
      <c r="E8" s="21">
        <f>64124183.03/100*L8</f>
        <v>10199674.484563233</v>
      </c>
      <c r="F8" s="22">
        <f>121+1</f>
        <v>122</v>
      </c>
      <c r="G8" s="21">
        <f>66396548.95/100*L8</f>
        <v>10561119.911212517</v>
      </c>
      <c r="H8" s="22">
        <f>121+1</f>
        <v>122</v>
      </c>
      <c r="I8" s="21">
        <f>69207309.06/100*L8</f>
        <v>11008203.005632333</v>
      </c>
      <c r="J8" s="22">
        <v>122</v>
      </c>
      <c r="K8" s="23">
        <f>D8/(D8+D7)*100</f>
        <v>16.223404255319149</v>
      </c>
      <c r="L8" s="24">
        <f>F8/(F8+F7)*100</f>
        <v>15.90612777053455</v>
      </c>
      <c r="M8" s="13">
        <v>128870492.2</v>
      </c>
      <c r="N8" s="12"/>
      <c r="O8" s="12"/>
    </row>
    <row r="9" spans="1:15" ht="51" x14ac:dyDescent="0.25">
      <c r="A9" s="5" t="s">
        <v>10</v>
      </c>
      <c r="B9" s="7" t="s">
        <v>14</v>
      </c>
      <c r="C9" s="48">
        <v>42783266.950000003</v>
      </c>
      <c r="D9" s="49">
        <v>527170</v>
      </c>
      <c r="E9" s="21">
        <v>38616457.359999999</v>
      </c>
      <c r="F9" s="22">
        <v>575090</v>
      </c>
      <c r="G9" s="21">
        <v>40853523.75</v>
      </c>
      <c r="H9" s="22">
        <v>670960</v>
      </c>
      <c r="I9" s="21">
        <v>43221094.689999998</v>
      </c>
      <c r="J9" s="22">
        <v>862660</v>
      </c>
      <c r="K9" s="23"/>
      <c r="L9" s="24"/>
      <c r="M9" s="14"/>
      <c r="N9" s="12"/>
      <c r="O9" s="12"/>
    </row>
    <row r="10" spans="1:15" ht="25.5" x14ac:dyDescent="0.25">
      <c r="A10" s="5" t="s">
        <v>11</v>
      </c>
      <c r="B10" s="7" t="s">
        <v>15</v>
      </c>
      <c r="C10" s="48">
        <v>21954878.27</v>
      </c>
      <c r="D10" s="49" t="s">
        <v>36</v>
      </c>
      <c r="E10" s="21">
        <v>23866281.029999997</v>
      </c>
      <c r="F10" s="22" t="s">
        <v>37</v>
      </c>
      <c r="G10" s="21">
        <v>22454681.810000002</v>
      </c>
      <c r="H10" s="22" t="s">
        <v>38</v>
      </c>
      <c r="I10" s="21">
        <v>23846477.52</v>
      </c>
      <c r="J10" s="22" t="s">
        <v>39</v>
      </c>
      <c r="K10" s="23"/>
      <c r="L10" s="24"/>
      <c r="M10" s="14"/>
      <c r="N10" s="12"/>
      <c r="O10" s="12"/>
    </row>
    <row r="11" spans="1:15" ht="51" x14ac:dyDescent="0.25">
      <c r="A11" s="6" t="s">
        <v>12</v>
      </c>
      <c r="B11" s="7" t="s">
        <v>16</v>
      </c>
      <c r="C11" s="48">
        <v>7515695.7199999997</v>
      </c>
      <c r="D11" s="49" t="s">
        <v>40</v>
      </c>
      <c r="E11" s="21">
        <v>6371000</v>
      </c>
      <c r="F11" s="22" t="s">
        <v>41</v>
      </c>
      <c r="G11" s="21">
        <v>6371000</v>
      </c>
      <c r="H11" s="22" t="s">
        <v>42</v>
      </c>
      <c r="I11" s="21">
        <v>6371000</v>
      </c>
      <c r="J11" s="22" t="s">
        <v>43</v>
      </c>
      <c r="K11" s="23"/>
      <c r="L11" s="25"/>
      <c r="M11" s="14"/>
      <c r="N11" s="12"/>
      <c r="O11" s="12"/>
    </row>
    <row r="12" spans="1:15" s="31" customFormat="1" ht="25.5" customHeight="1" x14ac:dyDescent="0.25">
      <c r="A12" s="27" t="s">
        <v>6</v>
      </c>
      <c r="B12" s="27"/>
      <c r="C12" s="28">
        <f>SUM(C7:C11)</f>
        <v>128870492.2</v>
      </c>
      <c r="D12" s="28"/>
      <c r="E12" s="28">
        <f t="shared" ref="E12:I12" si="0">SUM(E7:E11)</f>
        <v>132977921.42</v>
      </c>
      <c r="F12" s="28"/>
      <c r="G12" s="28">
        <f t="shared" si="0"/>
        <v>136075754.50999999</v>
      </c>
      <c r="H12" s="28"/>
      <c r="I12" s="28">
        <f t="shared" si="0"/>
        <v>142645881.27000001</v>
      </c>
      <c r="J12" s="29"/>
      <c r="K12" s="30"/>
      <c r="L12" s="30"/>
    </row>
    <row r="13" spans="1:15" s="13" customFormat="1" x14ac:dyDescent="0.25">
      <c r="A13" s="9"/>
      <c r="B13" s="9"/>
      <c r="C13" s="24"/>
      <c r="D13" s="26"/>
      <c r="E13" s="24"/>
      <c r="F13" s="26"/>
      <c r="G13" s="24"/>
      <c r="H13" s="26"/>
      <c r="I13" s="24"/>
      <c r="J13" s="26"/>
      <c r="K13" s="24"/>
      <c r="L13" s="24"/>
    </row>
    <row r="14" spans="1:15" s="13" customFormat="1" x14ac:dyDescent="0.25">
      <c r="A14" s="9" t="s">
        <v>52</v>
      </c>
      <c r="B14" s="9"/>
      <c r="D14" s="15"/>
      <c r="F14" s="15"/>
      <c r="H14" s="15"/>
      <c r="J14" s="15"/>
    </row>
    <row r="15" spans="1:15" s="13" customFormat="1" x14ac:dyDescent="0.25">
      <c r="A15" s="9"/>
      <c r="B15" s="9"/>
      <c r="D15" s="15"/>
      <c r="E15" s="16"/>
      <c r="F15" s="16"/>
      <c r="H15" s="15"/>
      <c r="J15" s="15"/>
    </row>
    <row r="16" spans="1:15" s="13" customFormat="1" x14ac:dyDescent="0.25">
      <c r="A16" s="9"/>
      <c r="B16" s="9"/>
      <c r="D16" s="15"/>
      <c r="E16" s="16"/>
      <c r="F16" s="15"/>
      <c r="H16" s="15"/>
      <c r="J16" s="15"/>
    </row>
  </sheetData>
  <mergeCells count="10">
    <mergeCell ref="A1:J1"/>
    <mergeCell ref="A2:J2"/>
    <mergeCell ref="A3:A6"/>
    <mergeCell ref="B3:B6"/>
    <mergeCell ref="C3:J3"/>
    <mergeCell ref="C4:D5"/>
    <mergeCell ref="E4:F5"/>
    <mergeCell ref="G4:J4"/>
    <mergeCell ref="G5:H5"/>
    <mergeCell ref="I5:J5"/>
  </mergeCells>
  <pageMargins left="0.39370078740157483" right="0.39370078740157483" top="0.98425196850393704" bottom="0.39370078740157483" header="0.31496062992125984" footer="0.31496062992125984"/>
  <pageSetup paperSize="9" scale="9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view="pageBreakPreview" zoomScaleNormal="60" zoomScaleSheetLayoutView="100" workbookViewId="0">
      <pane ySplit="6" topLeftCell="A7" activePane="bottomLeft" state="frozen"/>
      <selection pane="bottomLeft" activeCell="D7" sqref="D7:D9"/>
    </sheetView>
  </sheetViews>
  <sheetFormatPr defaultRowHeight="12.75" x14ac:dyDescent="0.25"/>
  <cols>
    <col min="1" max="1" width="28.5703125" style="9" customWidth="1"/>
    <col min="2" max="2" width="16" style="9" customWidth="1"/>
    <col min="3" max="3" width="13.28515625" style="13" customWidth="1"/>
    <col min="4" max="4" width="13.28515625" style="15" customWidth="1"/>
    <col min="5" max="5" width="13.28515625" style="13" customWidth="1"/>
    <col min="6" max="6" width="13.28515625" style="15" customWidth="1"/>
    <col min="7" max="7" width="13.28515625" style="13" customWidth="1"/>
    <col min="8" max="8" width="13.28515625" style="15" customWidth="1"/>
    <col min="9" max="9" width="13.28515625" style="13" customWidth="1"/>
    <col min="10" max="10" width="13.28515625" style="15" customWidth="1"/>
    <col min="11" max="11" width="21.7109375" style="9" hidden="1" customWidth="1"/>
    <col min="12" max="16384" width="9.140625" style="9"/>
  </cols>
  <sheetData>
    <row r="1" spans="1:11" ht="69.75" customHeight="1" x14ac:dyDescent="0.2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1" s="10" customFormat="1" x14ac:dyDescent="0.25">
      <c r="A3" s="52" t="s">
        <v>0</v>
      </c>
      <c r="B3" s="52" t="s">
        <v>1</v>
      </c>
      <c r="C3" s="52"/>
      <c r="D3" s="52"/>
      <c r="E3" s="52"/>
      <c r="F3" s="52"/>
      <c r="G3" s="52"/>
      <c r="H3" s="52"/>
      <c r="I3" s="52"/>
      <c r="J3" s="52"/>
    </row>
    <row r="4" spans="1:11" s="10" customFormat="1" ht="12.75" customHeight="1" x14ac:dyDescent="0.25">
      <c r="A4" s="52"/>
      <c r="B4" s="52"/>
      <c r="C4" s="52" t="s">
        <v>48</v>
      </c>
      <c r="D4" s="52"/>
      <c r="E4" s="52" t="s">
        <v>49</v>
      </c>
      <c r="F4" s="52"/>
      <c r="G4" s="52" t="s">
        <v>2</v>
      </c>
      <c r="H4" s="52"/>
      <c r="I4" s="52"/>
      <c r="J4" s="52"/>
    </row>
    <row r="5" spans="1:11" s="10" customFormat="1" x14ac:dyDescent="0.25">
      <c r="A5" s="52"/>
      <c r="B5" s="52"/>
      <c r="C5" s="52"/>
      <c r="D5" s="52"/>
      <c r="E5" s="52"/>
      <c r="F5" s="52"/>
      <c r="G5" s="52">
        <v>2027</v>
      </c>
      <c r="H5" s="52"/>
      <c r="I5" s="52">
        <v>2028</v>
      </c>
      <c r="J5" s="52"/>
    </row>
    <row r="6" spans="1:11" s="10" customFormat="1" x14ac:dyDescent="0.25">
      <c r="A6" s="52"/>
      <c r="B6" s="52"/>
      <c r="C6" s="3" t="s">
        <v>8</v>
      </c>
      <c r="D6" s="4" t="s">
        <v>3</v>
      </c>
      <c r="E6" s="3" t="s">
        <v>8</v>
      </c>
      <c r="F6" s="4" t="s">
        <v>3</v>
      </c>
      <c r="G6" s="3" t="s">
        <v>8</v>
      </c>
      <c r="H6" s="4" t="s">
        <v>3</v>
      </c>
      <c r="I6" s="3" t="s">
        <v>8</v>
      </c>
      <c r="J6" s="4" t="s">
        <v>3</v>
      </c>
    </row>
    <row r="7" spans="1:11" ht="25.5" x14ac:dyDescent="0.25">
      <c r="A7" s="17" t="s">
        <v>17</v>
      </c>
      <c r="B7" s="2" t="s">
        <v>20</v>
      </c>
      <c r="C7" s="41">
        <f>C10/100*K7</f>
        <v>102159689.42653684</v>
      </c>
      <c r="D7" s="42">
        <v>3041</v>
      </c>
      <c r="E7" s="8">
        <f>$E$10/100*K7</f>
        <v>118801922.7999403</v>
      </c>
      <c r="F7" s="1">
        <v>3041</v>
      </c>
      <c r="G7" s="8">
        <f>$G$10/100*K7</f>
        <v>117076683.92552176</v>
      </c>
      <c r="H7" s="1">
        <v>3041</v>
      </c>
      <c r="I7" s="8">
        <f>$I$10/100*K7</f>
        <v>117926979.05957636</v>
      </c>
      <c r="J7" s="1">
        <v>3041</v>
      </c>
      <c r="K7" s="13">
        <f>D7/(D7+D8+D9)*100</f>
        <v>86.465737844754059</v>
      </c>
    </row>
    <row r="8" spans="1:11" ht="25.5" x14ac:dyDescent="0.25">
      <c r="A8" s="17" t="s">
        <v>18</v>
      </c>
      <c r="B8" s="2" t="s">
        <v>20</v>
      </c>
      <c r="C8" s="41">
        <f>C10/100*K8</f>
        <v>14848596.753215812</v>
      </c>
      <c r="D8" s="43">
        <v>442</v>
      </c>
      <c r="E8" s="8">
        <f>$E$10/100*K8</f>
        <v>17267494.205055445</v>
      </c>
      <c r="F8" s="1">
        <v>442</v>
      </c>
      <c r="G8" s="8">
        <f t="shared" ref="G8:G9" si="0">$G$10/100*K8</f>
        <v>17016736.039158374</v>
      </c>
      <c r="H8" s="1">
        <v>442</v>
      </c>
      <c r="I8" s="8">
        <f t="shared" ref="I8:I9" si="1">$I$10/100*K8</f>
        <v>17140323.822536256</v>
      </c>
      <c r="J8" s="1">
        <v>442</v>
      </c>
      <c r="K8" s="13">
        <f>D8/(D8+D9+D7)*100</f>
        <v>12.567529144156953</v>
      </c>
    </row>
    <row r="9" spans="1:11" ht="25.5" x14ac:dyDescent="0.25">
      <c r="A9" s="17" t="s">
        <v>19</v>
      </c>
      <c r="B9" s="2" t="s">
        <v>20</v>
      </c>
      <c r="C9" s="41">
        <f>C10/100*K9</f>
        <v>1142199.75024737</v>
      </c>
      <c r="D9" s="43">
        <v>34</v>
      </c>
      <c r="E9" s="8">
        <f>$E$10/100*K9</f>
        <v>1328268.7850042649</v>
      </c>
      <c r="F9" s="1">
        <v>34</v>
      </c>
      <c r="G9" s="8">
        <f t="shared" si="0"/>
        <v>1308979.6953198749</v>
      </c>
      <c r="H9" s="1">
        <v>34</v>
      </c>
      <c r="I9" s="8">
        <f t="shared" si="1"/>
        <v>1318486.4478874041</v>
      </c>
      <c r="J9" s="1">
        <v>34</v>
      </c>
      <c r="K9" s="13">
        <f>D9/(D9+D8+D7)*100</f>
        <v>0.96673301108899634</v>
      </c>
    </row>
    <row r="10" spans="1:11" s="31" customFormat="1" ht="24.75" customHeight="1" x14ac:dyDescent="0.25">
      <c r="A10" s="27" t="s">
        <v>6</v>
      </c>
      <c r="B10" s="27"/>
      <c r="C10" s="44">
        <v>118150485.93000001</v>
      </c>
      <c r="D10" s="45"/>
      <c r="E10" s="32">
        <v>137397685.78999999</v>
      </c>
      <c r="F10" s="33"/>
      <c r="G10" s="32">
        <v>135402399.66</v>
      </c>
      <c r="H10" s="33"/>
      <c r="I10" s="32">
        <v>136385789.33000001</v>
      </c>
      <c r="J10" s="33"/>
    </row>
    <row r="11" spans="1:11" s="13" customFormat="1" x14ac:dyDescent="0.25">
      <c r="A11" s="9"/>
      <c r="B11" s="9"/>
      <c r="D11" s="15"/>
      <c r="F11" s="15"/>
      <c r="H11" s="15"/>
      <c r="J11" s="15"/>
    </row>
    <row r="12" spans="1:11" s="13" customFormat="1" x14ac:dyDescent="0.25">
      <c r="A12" s="9" t="s">
        <v>52</v>
      </c>
      <c r="B12" s="9"/>
      <c r="D12" s="15"/>
      <c r="F12" s="15"/>
      <c r="H12" s="15"/>
      <c r="J12" s="15"/>
    </row>
    <row r="13" spans="1:11" s="13" customFormat="1" x14ac:dyDescent="0.25">
      <c r="A13" s="9"/>
      <c r="B13" s="9"/>
      <c r="D13" s="15"/>
      <c r="E13" s="16"/>
      <c r="F13" s="16"/>
      <c r="H13" s="15"/>
      <c r="J13" s="15"/>
    </row>
    <row r="14" spans="1:11" s="13" customFormat="1" x14ac:dyDescent="0.25">
      <c r="A14" s="9"/>
      <c r="B14" s="9"/>
      <c r="D14" s="15"/>
      <c r="E14" s="16"/>
      <c r="F14" s="15"/>
      <c r="H14" s="15"/>
      <c r="J14" s="15"/>
    </row>
  </sheetData>
  <mergeCells count="10">
    <mergeCell ref="A1:J1"/>
    <mergeCell ref="A2:J2"/>
    <mergeCell ref="A3:A6"/>
    <mergeCell ref="B3:B6"/>
    <mergeCell ref="C3:J3"/>
    <mergeCell ref="C4:D5"/>
    <mergeCell ref="E4:F5"/>
    <mergeCell ref="G4:J4"/>
    <mergeCell ref="G5:H5"/>
    <mergeCell ref="I5:J5"/>
  </mergeCells>
  <pageMargins left="0.39370078740157483" right="0.39370078740157483" top="0.98425196850393704" bottom="0.39370078740157483" header="0.31496062992125984" footer="0.31496062992125984"/>
  <pageSetup paperSize="9" scale="9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"/>
  <sheetViews>
    <sheetView view="pageBreakPreview" zoomScaleNormal="60" zoomScaleSheetLayoutView="100" workbookViewId="0">
      <pane ySplit="6" topLeftCell="A7" activePane="bottomLeft" state="frozen"/>
      <selection pane="bottomLeft" activeCell="D7" sqref="D7:D8"/>
    </sheetView>
  </sheetViews>
  <sheetFormatPr defaultRowHeight="12.75" x14ac:dyDescent="0.25"/>
  <cols>
    <col min="1" max="1" width="28.5703125" style="9" customWidth="1"/>
    <col min="2" max="2" width="16" style="9" customWidth="1"/>
    <col min="3" max="3" width="13.28515625" style="13" customWidth="1"/>
    <col min="4" max="4" width="13.28515625" style="15" customWidth="1"/>
    <col min="5" max="5" width="13.28515625" style="13" customWidth="1"/>
    <col min="6" max="6" width="13.28515625" style="15" customWidth="1"/>
    <col min="7" max="7" width="13.28515625" style="13" customWidth="1"/>
    <col min="8" max="8" width="13.28515625" style="15" customWidth="1"/>
    <col min="9" max="9" width="13.28515625" style="13" customWidth="1"/>
    <col min="10" max="10" width="13.28515625" style="15" customWidth="1"/>
    <col min="11" max="11" width="25.28515625" style="9" hidden="1" customWidth="1"/>
    <col min="12" max="12" width="21.7109375" style="9" hidden="1" customWidth="1"/>
    <col min="13" max="13" width="22.85546875" style="9" hidden="1" customWidth="1"/>
    <col min="14" max="15" width="17.42578125" style="9" customWidth="1"/>
    <col min="16" max="16384" width="9.140625" style="9"/>
  </cols>
  <sheetData>
    <row r="1" spans="1:15" ht="63" customHeight="1" x14ac:dyDescent="0.2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5" s="10" customFormat="1" x14ac:dyDescent="0.25">
      <c r="A3" s="52" t="s">
        <v>0</v>
      </c>
      <c r="B3" s="52" t="s">
        <v>1</v>
      </c>
      <c r="C3" s="52"/>
      <c r="D3" s="52"/>
      <c r="E3" s="52"/>
      <c r="F3" s="52"/>
      <c r="G3" s="52"/>
      <c r="H3" s="52"/>
      <c r="I3" s="52"/>
      <c r="J3" s="52"/>
    </row>
    <row r="4" spans="1:15" s="10" customFormat="1" ht="12.75" customHeight="1" x14ac:dyDescent="0.25">
      <c r="A4" s="52"/>
      <c r="B4" s="52"/>
      <c r="C4" s="52" t="s">
        <v>48</v>
      </c>
      <c r="D4" s="52"/>
      <c r="E4" s="52" t="s">
        <v>49</v>
      </c>
      <c r="F4" s="52"/>
      <c r="G4" s="52" t="s">
        <v>2</v>
      </c>
      <c r="H4" s="52"/>
      <c r="I4" s="52"/>
      <c r="J4" s="52"/>
      <c r="K4" s="10">
        <v>2025</v>
      </c>
      <c r="L4" s="10" t="s">
        <v>50</v>
      </c>
    </row>
    <row r="5" spans="1:15" s="10" customFormat="1" ht="21.75" customHeight="1" x14ac:dyDescent="0.25">
      <c r="A5" s="52"/>
      <c r="B5" s="52"/>
      <c r="C5" s="52"/>
      <c r="D5" s="52"/>
      <c r="E5" s="52"/>
      <c r="F5" s="52"/>
      <c r="G5" s="52">
        <v>2027</v>
      </c>
      <c r="H5" s="52"/>
      <c r="I5" s="52">
        <v>2028</v>
      </c>
      <c r="J5" s="52"/>
      <c r="K5" s="11"/>
    </row>
    <row r="6" spans="1:15" s="10" customFormat="1" x14ac:dyDescent="0.25">
      <c r="A6" s="52"/>
      <c r="B6" s="52"/>
      <c r="C6" s="3" t="s">
        <v>8</v>
      </c>
      <c r="D6" s="4" t="s">
        <v>3</v>
      </c>
      <c r="E6" s="3" t="s">
        <v>8</v>
      </c>
      <c r="F6" s="4" t="s">
        <v>3</v>
      </c>
      <c r="G6" s="3" t="s">
        <v>8</v>
      </c>
      <c r="H6" s="4" t="s">
        <v>3</v>
      </c>
      <c r="I6" s="3" t="s">
        <v>8</v>
      </c>
      <c r="J6" s="4" t="s">
        <v>3</v>
      </c>
    </row>
    <row r="7" spans="1:15" ht="102" x14ac:dyDescent="0.25">
      <c r="A7" s="5" t="s">
        <v>23</v>
      </c>
      <c r="B7" s="7" t="s">
        <v>14</v>
      </c>
      <c r="C7" s="41">
        <f>C9/100*K7</f>
        <v>19990068.68736</v>
      </c>
      <c r="D7" s="43">
        <v>3616</v>
      </c>
      <c r="E7" s="36">
        <f>E9/100*L7</f>
        <v>19015616.717947587</v>
      </c>
      <c r="F7" s="1">
        <v>3616</v>
      </c>
      <c r="G7" s="8">
        <f>G9/100*L7</f>
        <v>19063508.129191726</v>
      </c>
      <c r="H7" s="1">
        <v>3616</v>
      </c>
      <c r="I7" s="8">
        <f>I9/100*L7</f>
        <v>19103858.948502067</v>
      </c>
      <c r="J7" s="1">
        <v>3616</v>
      </c>
      <c r="K7" s="23">
        <f>D7/(D7+D8)*100</f>
        <v>99.751724137931035</v>
      </c>
      <c r="L7" s="24">
        <f>F7/(F7+F8)*100</f>
        <v>99.751724137931035</v>
      </c>
      <c r="M7" s="13"/>
      <c r="N7" s="12"/>
      <c r="O7" s="12"/>
    </row>
    <row r="8" spans="1:15" ht="31.5" customHeight="1" x14ac:dyDescent="0.25">
      <c r="A8" s="5" t="s">
        <v>24</v>
      </c>
      <c r="B8" s="7" t="s">
        <v>14</v>
      </c>
      <c r="C8" s="41">
        <f>C9/100*K8</f>
        <v>49754.042640000007</v>
      </c>
      <c r="D8" s="43">
        <v>9</v>
      </c>
      <c r="E8" s="36">
        <f>E9/100*L8</f>
        <v>47328.692052413797</v>
      </c>
      <c r="F8" s="1">
        <v>9</v>
      </c>
      <c r="G8" s="8">
        <f>G9/100*L8</f>
        <v>47447.890808275872</v>
      </c>
      <c r="H8" s="1">
        <v>9</v>
      </c>
      <c r="I8" s="8">
        <f>I9/100*L8</f>
        <v>47548.321497931036</v>
      </c>
      <c r="J8" s="1">
        <v>9</v>
      </c>
      <c r="K8" s="23">
        <f>D8/(D8+D7)*100</f>
        <v>0.24827586206896554</v>
      </c>
      <c r="L8" s="24">
        <f>F8/(F8+F7)*100</f>
        <v>0.24827586206896554</v>
      </c>
      <c r="M8" s="14"/>
      <c r="N8" s="12"/>
      <c r="O8" s="12"/>
    </row>
    <row r="9" spans="1:15" s="31" customFormat="1" ht="28.5" customHeight="1" x14ac:dyDescent="0.25">
      <c r="A9" s="27" t="s">
        <v>6</v>
      </c>
      <c r="B9" s="27"/>
      <c r="C9" s="44">
        <v>20039822.73</v>
      </c>
      <c r="D9" s="45"/>
      <c r="E9" s="32">
        <v>19062945.41</v>
      </c>
      <c r="F9" s="33"/>
      <c r="G9" s="32">
        <v>19110956.02</v>
      </c>
      <c r="H9" s="33"/>
      <c r="I9" s="32">
        <v>19151407.27</v>
      </c>
      <c r="J9" s="33"/>
    </row>
    <row r="10" spans="1:15" s="13" customFormat="1" x14ac:dyDescent="0.25">
      <c r="A10" s="9"/>
      <c r="B10" s="9"/>
      <c r="D10" s="15"/>
      <c r="F10" s="15"/>
      <c r="H10" s="15"/>
      <c r="J10" s="15"/>
    </row>
    <row r="11" spans="1:15" s="13" customFormat="1" x14ac:dyDescent="0.25">
      <c r="A11" s="9"/>
      <c r="B11" s="9"/>
      <c r="D11" s="15"/>
      <c r="F11" s="15"/>
      <c r="H11" s="15"/>
      <c r="J11" s="15"/>
    </row>
    <row r="12" spans="1:15" s="13" customFormat="1" x14ac:dyDescent="0.25">
      <c r="A12" s="9"/>
      <c r="B12" s="9"/>
      <c r="D12" s="15"/>
      <c r="E12" s="16"/>
      <c r="F12" s="16"/>
      <c r="H12" s="15"/>
      <c r="J12" s="15"/>
    </row>
    <row r="13" spans="1:15" s="13" customFormat="1" x14ac:dyDescent="0.25">
      <c r="A13" s="9" t="s">
        <v>52</v>
      </c>
      <c r="B13" s="9"/>
      <c r="D13" s="15"/>
      <c r="E13" s="16"/>
      <c r="F13" s="15"/>
      <c r="H13" s="15"/>
      <c r="J13" s="15"/>
    </row>
  </sheetData>
  <mergeCells count="10">
    <mergeCell ref="A1:J1"/>
    <mergeCell ref="A2:J2"/>
    <mergeCell ref="A3:A6"/>
    <mergeCell ref="B3:B6"/>
    <mergeCell ref="C3:J3"/>
    <mergeCell ref="C4:D5"/>
    <mergeCell ref="E4:F5"/>
    <mergeCell ref="G4:J4"/>
    <mergeCell ref="G5:H5"/>
    <mergeCell ref="I5:J5"/>
  </mergeCells>
  <pageMargins left="0.39370078740157483" right="0.39370078740157483" top="0.98425196850393704" bottom="0.39370078740157483" header="0.31496062992125984" footer="0.31496062992125984"/>
  <pageSetup paperSize="9" scale="9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tabSelected="1" view="pageBreakPreview" zoomScaleNormal="60" zoomScaleSheetLayoutView="100" workbookViewId="0">
      <pane ySplit="6" topLeftCell="A7" activePane="bottomLeft" state="frozen"/>
      <selection pane="bottomLeft" activeCell="C17" sqref="C17"/>
    </sheetView>
  </sheetViews>
  <sheetFormatPr defaultRowHeight="12.75" x14ac:dyDescent="0.25"/>
  <cols>
    <col min="1" max="1" width="29.42578125" style="9" customWidth="1"/>
    <col min="2" max="2" width="14.7109375" style="9" customWidth="1"/>
    <col min="3" max="3" width="14.85546875" style="13" bestFit="1" customWidth="1"/>
    <col min="4" max="4" width="12.5703125" style="39" customWidth="1"/>
    <col min="5" max="5" width="14.85546875" style="13" bestFit="1" customWidth="1"/>
    <col min="6" max="6" width="12.5703125" style="39" customWidth="1"/>
    <col min="7" max="7" width="14.85546875" style="13" bestFit="1" customWidth="1"/>
    <col min="8" max="8" width="12.5703125" style="39" customWidth="1"/>
    <col min="9" max="9" width="14.85546875" style="13" bestFit="1" customWidth="1"/>
    <col min="10" max="10" width="12.5703125" style="39" customWidth="1"/>
    <col min="11" max="11" width="7.42578125" style="9" hidden="1" customWidth="1"/>
    <col min="12" max="12" width="9.5703125" style="9" hidden="1" customWidth="1"/>
    <col min="13" max="13" width="21.7109375" style="9" hidden="1" customWidth="1"/>
    <col min="14" max="14" width="22.85546875" style="9" hidden="1" customWidth="1"/>
    <col min="15" max="16" width="17.42578125" style="9" hidden="1" customWidth="1"/>
    <col min="17" max="16384" width="9.140625" style="9"/>
  </cols>
  <sheetData>
    <row r="1" spans="1:16" ht="50.25" customHeight="1" x14ac:dyDescent="0.25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M1" s="35">
        <v>685588334</v>
      </c>
      <c r="N1" s="35">
        <v>716297578</v>
      </c>
      <c r="O1" s="35">
        <v>753245927</v>
      </c>
      <c r="P1" s="35"/>
    </row>
    <row r="2" spans="1:16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M2" s="35">
        <v>349244898.21999997</v>
      </c>
      <c r="N2" s="35">
        <v>350513477.52999997</v>
      </c>
      <c r="O2" s="35">
        <v>353403877.19</v>
      </c>
      <c r="P2" s="35"/>
    </row>
    <row r="3" spans="1:16" s="10" customFormat="1" x14ac:dyDescent="0.25">
      <c r="A3" s="52" t="s">
        <v>0</v>
      </c>
      <c r="B3" s="52" t="s">
        <v>1</v>
      </c>
      <c r="C3" s="52"/>
      <c r="D3" s="52"/>
      <c r="E3" s="52"/>
      <c r="F3" s="52"/>
      <c r="G3" s="52"/>
      <c r="H3" s="52"/>
      <c r="I3" s="52"/>
      <c r="J3" s="52"/>
      <c r="M3" s="35">
        <v>976483253.00999999</v>
      </c>
      <c r="N3" s="35">
        <v>1018841139.0699999</v>
      </c>
      <c r="O3" s="35">
        <v>1068892523.6800001</v>
      </c>
      <c r="P3" s="35"/>
    </row>
    <row r="4" spans="1:16" s="10" customFormat="1" ht="12.75" customHeight="1" x14ac:dyDescent="0.25">
      <c r="A4" s="52"/>
      <c r="B4" s="52"/>
      <c r="C4" s="52" t="s">
        <v>48</v>
      </c>
      <c r="D4" s="52"/>
      <c r="E4" s="52" t="s">
        <v>49</v>
      </c>
      <c r="F4" s="52"/>
      <c r="G4" s="52" t="s">
        <v>2</v>
      </c>
      <c r="H4" s="52"/>
      <c r="I4" s="52"/>
      <c r="J4" s="52"/>
      <c r="K4" s="10">
        <v>2025</v>
      </c>
      <c r="L4" s="10" t="s">
        <v>50</v>
      </c>
      <c r="M4" s="35">
        <v>163930551.43000001</v>
      </c>
      <c r="N4" s="35">
        <v>171492848.43000001</v>
      </c>
      <c r="O4" s="35">
        <v>181928286.72</v>
      </c>
      <c r="P4" s="35"/>
    </row>
    <row r="5" spans="1:16" s="10" customFormat="1" x14ac:dyDescent="0.25">
      <c r="A5" s="52"/>
      <c r="B5" s="52"/>
      <c r="C5" s="52"/>
      <c r="D5" s="52"/>
      <c r="E5" s="52"/>
      <c r="F5" s="52"/>
      <c r="G5" s="52">
        <v>2027</v>
      </c>
      <c r="H5" s="52"/>
      <c r="I5" s="52">
        <v>2028</v>
      </c>
      <c r="J5" s="52"/>
      <c r="K5" s="11"/>
      <c r="M5" s="35">
        <v>6426218.1299999999</v>
      </c>
      <c r="N5" s="35">
        <v>6511521.3300000001</v>
      </c>
      <c r="O5" s="35">
        <v>6596824.5300000003</v>
      </c>
      <c r="P5" s="35"/>
    </row>
    <row r="6" spans="1:16" s="10" customFormat="1" x14ac:dyDescent="0.25">
      <c r="A6" s="52"/>
      <c r="B6" s="52"/>
      <c r="C6" s="3" t="s">
        <v>8</v>
      </c>
      <c r="D6" s="4" t="s">
        <v>3</v>
      </c>
      <c r="E6" s="3" t="s">
        <v>8</v>
      </c>
      <c r="F6" s="4" t="s">
        <v>3</v>
      </c>
      <c r="G6" s="3" t="s">
        <v>8</v>
      </c>
      <c r="H6" s="4" t="s">
        <v>3</v>
      </c>
      <c r="I6" s="3" t="s">
        <v>8</v>
      </c>
      <c r="J6" s="4" t="s">
        <v>3</v>
      </c>
      <c r="M6" s="35">
        <v>27593000</v>
      </c>
      <c r="N6" s="35">
        <v>27560000</v>
      </c>
      <c r="O6" s="35">
        <v>27560000</v>
      </c>
      <c r="P6" s="35"/>
    </row>
    <row r="7" spans="1:16" ht="38.25" x14ac:dyDescent="0.25">
      <c r="A7" s="18" t="s">
        <v>4</v>
      </c>
      <c r="B7" s="7" t="s">
        <v>33</v>
      </c>
      <c r="C7" s="46">
        <v>701726667</v>
      </c>
      <c r="D7" s="38" t="s">
        <v>44</v>
      </c>
      <c r="E7" s="35">
        <v>685588334</v>
      </c>
      <c r="F7" s="38" t="s">
        <v>44</v>
      </c>
      <c r="G7" s="35">
        <v>716297578</v>
      </c>
      <c r="H7" s="38" t="s">
        <v>44</v>
      </c>
      <c r="I7" s="35">
        <v>753245927</v>
      </c>
      <c r="J7" s="38" t="s">
        <v>44</v>
      </c>
      <c r="K7" s="23"/>
      <c r="L7" s="24"/>
      <c r="M7" s="35">
        <f>SUBTOTAL(9,M1:M6)</f>
        <v>2209266254.79</v>
      </c>
      <c r="N7" s="35">
        <f>SUBTOTAL(9,N1:N6)</f>
        <v>2291216564.3599997</v>
      </c>
      <c r="O7" s="35">
        <f>SUBTOTAL(9,O1:O6)</f>
        <v>2391627439.1199999</v>
      </c>
      <c r="P7" s="35"/>
    </row>
    <row r="8" spans="1:16" ht="25.5" x14ac:dyDescent="0.25">
      <c r="A8" s="18" t="s">
        <v>47</v>
      </c>
      <c r="B8" s="7" t="s">
        <v>33</v>
      </c>
      <c r="C8" s="46">
        <v>319539293.62</v>
      </c>
      <c r="D8" s="38" t="s">
        <v>44</v>
      </c>
      <c r="E8" s="35">
        <v>349244898.21999997</v>
      </c>
      <c r="F8" s="38" t="s">
        <v>44</v>
      </c>
      <c r="G8" s="35">
        <v>350513477.52999997</v>
      </c>
      <c r="H8" s="38" t="s">
        <v>44</v>
      </c>
      <c r="I8" s="35">
        <v>353403877.19</v>
      </c>
      <c r="J8" s="38" t="s">
        <v>44</v>
      </c>
      <c r="K8" s="23"/>
      <c r="L8" s="24"/>
      <c r="M8" s="13"/>
      <c r="N8" s="14"/>
      <c r="O8" s="12"/>
      <c r="P8" s="12"/>
    </row>
    <row r="9" spans="1:16" ht="38.25" x14ac:dyDescent="0.25">
      <c r="A9" s="19" t="s">
        <v>26</v>
      </c>
      <c r="B9" s="2" t="s">
        <v>20</v>
      </c>
      <c r="C9" s="47">
        <f>943086126.46/100*K9</f>
        <v>417057072.61782658</v>
      </c>
      <c r="D9" s="7">
        <v>6755</v>
      </c>
      <c r="E9" s="35">
        <f>976483253.01/100*L9</f>
        <v>431826145.60278559</v>
      </c>
      <c r="F9" s="2">
        <v>6755</v>
      </c>
      <c r="G9" s="35">
        <f>1018841139.07/100*L9</f>
        <v>450557898.16156143</v>
      </c>
      <c r="H9" s="2">
        <v>6755</v>
      </c>
      <c r="I9" s="35">
        <f>1068892523.68/100*L9</f>
        <v>472691914.72722751</v>
      </c>
      <c r="J9" s="2">
        <v>6755</v>
      </c>
      <c r="K9" s="12">
        <f>D9/(D9+D10+D11)*100</f>
        <v>44.222585924713584</v>
      </c>
      <c r="L9" s="12">
        <f>F9/(F9+F10+F11)*100</f>
        <v>44.222585924713584</v>
      </c>
      <c r="M9" s="13"/>
      <c r="N9" s="13">
        <v>701726667</v>
      </c>
      <c r="O9" s="12"/>
      <c r="P9" s="12"/>
    </row>
    <row r="10" spans="1:16" ht="38.25" x14ac:dyDescent="0.25">
      <c r="A10" s="19" t="s">
        <v>27</v>
      </c>
      <c r="B10" s="2" t="s">
        <v>20</v>
      </c>
      <c r="C10" s="47">
        <f t="shared" ref="C10:C11" si="0">943086126.46/100*K10</f>
        <v>465276402.55335915</v>
      </c>
      <c r="D10" s="7">
        <v>7536</v>
      </c>
      <c r="E10" s="35">
        <f t="shared" ref="E10:E11" si="1">976483253.01/100*L10</f>
        <v>481753047.11511356</v>
      </c>
      <c r="F10" s="2">
        <v>7536</v>
      </c>
      <c r="G10" s="35">
        <f t="shared" ref="G10:G11" si="2">1018841139.07/100*L10</f>
        <v>502650528.57816833</v>
      </c>
      <c r="H10" s="2">
        <v>7536</v>
      </c>
      <c r="I10" s="35">
        <f t="shared" ref="I10:I11" si="3">1068892523.68/100*L10</f>
        <v>527343637.21456498</v>
      </c>
      <c r="J10" s="2">
        <v>7536</v>
      </c>
      <c r="K10" s="12">
        <f>D10/(D10+D11+D9)*100</f>
        <v>49.335515548281506</v>
      </c>
      <c r="L10" s="12">
        <f>F10/(F10+F11+F9)*100</f>
        <v>49.335515548281506</v>
      </c>
      <c r="M10" s="13"/>
      <c r="N10" s="13">
        <v>319539293.62</v>
      </c>
      <c r="O10" s="12"/>
      <c r="P10" s="12"/>
    </row>
    <row r="11" spans="1:16" ht="38.25" x14ac:dyDescent="0.25">
      <c r="A11" s="19" t="s">
        <v>28</v>
      </c>
      <c r="B11" s="2" t="s">
        <v>20</v>
      </c>
      <c r="C11" s="47">
        <f t="shared" si="0"/>
        <v>60752651.288814418</v>
      </c>
      <c r="D11" s="7">
        <v>984</v>
      </c>
      <c r="E11" s="35">
        <f t="shared" si="1"/>
        <v>62904060.292100824</v>
      </c>
      <c r="F11" s="2">
        <v>984</v>
      </c>
      <c r="G11" s="35">
        <f t="shared" si="2"/>
        <v>65632712.330270395</v>
      </c>
      <c r="H11" s="2">
        <v>984</v>
      </c>
      <c r="I11" s="35">
        <f t="shared" si="3"/>
        <v>68856971.738207534</v>
      </c>
      <c r="J11" s="2">
        <v>984</v>
      </c>
      <c r="K11" s="12">
        <f>D11/(D11+D9+D10)*100</f>
        <v>6.4418985270049109</v>
      </c>
      <c r="L11" s="12">
        <f>F11/(F11+F9+F10)*100</f>
        <v>6.4418985270049109</v>
      </c>
      <c r="M11" s="13"/>
      <c r="N11" s="13">
        <v>943086126.46000004</v>
      </c>
      <c r="O11" s="12"/>
      <c r="P11" s="12"/>
    </row>
    <row r="12" spans="1:16" ht="38.25" x14ac:dyDescent="0.25">
      <c r="A12" s="19" t="s">
        <v>29</v>
      </c>
      <c r="B12" s="20" t="s">
        <v>13</v>
      </c>
      <c r="C12" s="47">
        <v>185823901.16000003</v>
      </c>
      <c r="D12" s="37">
        <v>3044494107</v>
      </c>
      <c r="E12" s="35">
        <f>163930551.43-495000</f>
        <v>163435551.43000001</v>
      </c>
      <c r="F12" s="34">
        <v>3044494107</v>
      </c>
      <c r="G12" s="35">
        <f>171492848.43-495000</f>
        <v>170997848.43000001</v>
      </c>
      <c r="H12" s="34">
        <v>3044494107</v>
      </c>
      <c r="I12" s="35">
        <f>181928286.72-495000</f>
        <v>181433286.72</v>
      </c>
      <c r="J12" s="34">
        <v>3044494107</v>
      </c>
      <c r="K12" s="12"/>
      <c r="L12" s="12"/>
      <c r="M12" s="13"/>
      <c r="N12" s="13">
        <v>185823901.16000003</v>
      </c>
      <c r="O12" s="12"/>
      <c r="P12" s="12"/>
    </row>
    <row r="13" spans="1:16" ht="38.25" x14ac:dyDescent="0.25">
      <c r="A13" s="19" t="s">
        <v>5</v>
      </c>
      <c r="B13" s="20" t="s">
        <v>34</v>
      </c>
      <c r="C13" s="47">
        <v>6219894.7999999998</v>
      </c>
      <c r="D13" s="37" t="s">
        <v>45</v>
      </c>
      <c r="E13" s="35">
        <v>6426218.1299999999</v>
      </c>
      <c r="F13" s="37" t="s">
        <v>45</v>
      </c>
      <c r="G13" s="35">
        <v>6511521.3300000001</v>
      </c>
      <c r="H13" s="37" t="s">
        <v>45</v>
      </c>
      <c r="I13" s="35">
        <v>6596824.5300000003</v>
      </c>
      <c r="J13" s="37" t="s">
        <v>45</v>
      </c>
      <c r="K13" s="12"/>
      <c r="L13" s="12"/>
      <c r="M13" s="13"/>
      <c r="N13" s="13">
        <v>6219894.7999999998</v>
      </c>
      <c r="O13" s="12"/>
      <c r="P13" s="12"/>
    </row>
    <row r="14" spans="1:16" ht="25.5" x14ac:dyDescent="0.25">
      <c r="A14" s="19" t="s">
        <v>30</v>
      </c>
      <c r="B14" s="20" t="s">
        <v>13</v>
      </c>
      <c r="C14" s="47">
        <f>24692584.96/100*K14</f>
        <v>18525349.572174747</v>
      </c>
      <c r="D14" s="37">
        <f>4260500+5000</f>
        <v>4265500</v>
      </c>
      <c r="E14" s="35">
        <f>27593000/100*L14</f>
        <v>20701355.146618791</v>
      </c>
      <c r="F14" s="34">
        <f>4260500+5000</f>
        <v>4265500</v>
      </c>
      <c r="G14" s="35">
        <f>27560000/100*L14</f>
        <v>20676597.247157391</v>
      </c>
      <c r="H14" s="34">
        <f>4260500+5000</f>
        <v>4265500</v>
      </c>
      <c r="I14" s="35">
        <f>27560000/100*L14</f>
        <v>20676597.247157391</v>
      </c>
      <c r="J14" s="34">
        <f>4260500+5000</f>
        <v>4265500</v>
      </c>
      <c r="K14" s="12">
        <v>75.023937761819269</v>
      </c>
      <c r="L14" s="12">
        <v>75.023937761819269</v>
      </c>
      <c r="M14" s="13" t="s">
        <v>51</v>
      </c>
      <c r="N14" s="13">
        <v>24692584.960000001</v>
      </c>
      <c r="O14" s="12"/>
      <c r="P14" s="12"/>
    </row>
    <row r="15" spans="1:16" ht="38.25" x14ac:dyDescent="0.25">
      <c r="A15" s="19" t="s">
        <v>31</v>
      </c>
      <c r="B15" s="7" t="s">
        <v>33</v>
      </c>
      <c r="C15" s="47">
        <f t="shared" ref="C15:C16" si="4">24692584.96/100*K15</f>
        <v>1114277.7711562356</v>
      </c>
      <c r="D15" s="37" t="s">
        <v>46</v>
      </c>
      <c r="E15" s="35">
        <f t="shared" ref="E15:E16" si="5">27593000/100*L15</f>
        <v>1245161.9216586875</v>
      </c>
      <c r="F15" s="34" t="s">
        <v>46</v>
      </c>
      <c r="G15" s="35">
        <f t="shared" ref="G15:G16" si="6">27560000/100*L15</f>
        <v>1243672.7634151208</v>
      </c>
      <c r="H15" s="34" t="s">
        <v>46</v>
      </c>
      <c r="I15" s="35">
        <f t="shared" ref="I15:I16" si="7">27560000/100*L15</f>
        <v>1243672.7634151208</v>
      </c>
      <c r="J15" s="34" t="s">
        <v>46</v>
      </c>
      <c r="K15" s="12">
        <v>4.51260073808099</v>
      </c>
      <c r="L15" s="12">
        <v>4.51260073808099</v>
      </c>
      <c r="M15" s="13"/>
      <c r="N15" s="13">
        <v>2181088468</v>
      </c>
      <c r="O15" s="12"/>
      <c r="P15" s="12"/>
    </row>
    <row r="16" spans="1:16" ht="63.75" x14ac:dyDescent="0.25">
      <c r="A16" s="19" t="s">
        <v>32</v>
      </c>
      <c r="B16" s="2" t="s">
        <v>20</v>
      </c>
      <c r="C16" s="47">
        <f t="shared" si="4"/>
        <v>5052957.6166690188</v>
      </c>
      <c r="D16" s="7">
        <v>800</v>
      </c>
      <c r="E16" s="35">
        <f t="shared" si="5"/>
        <v>5646482.9317225209</v>
      </c>
      <c r="F16" s="2">
        <v>800</v>
      </c>
      <c r="G16" s="35">
        <f t="shared" si="6"/>
        <v>5639729.9894274883</v>
      </c>
      <c r="H16" s="2">
        <v>800</v>
      </c>
      <c r="I16" s="35">
        <f t="shared" si="7"/>
        <v>5639729.9894274883</v>
      </c>
      <c r="J16" s="2">
        <v>800</v>
      </c>
      <c r="K16" s="12">
        <v>20.46346150009974</v>
      </c>
      <c r="L16" s="12">
        <v>20.46346150009974</v>
      </c>
      <c r="M16" s="13"/>
      <c r="N16" s="14"/>
      <c r="O16" s="12"/>
      <c r="P16" s="12"/>
    </row>
    <row r="17" spans="1:10" s="31" customFormat="1" ht="26.25" customHeight="1" x14ac:dyDescent="0.25">
      <c r="A17" s="27" t="s">
        <v>6</v>
      </c>
      <c r="B17" s="27"/>
      <c r="C17" s="32">
        <f>SUM(C7:C16)</f>
        <v>2181088468.0000005</v>
      </c>
      <c r="D17" s="32"/>
      <c r="E17" s="32">
        <f>SUM(E7:E16)</f>
        <v>2208771254.79</v>
      </c>
      <c r="F17" s="32"/>
      <c r="G17" s="32">
        <f>SUM(G7:G16)</f>
        <v>2290721564.3600006</v>
      </c>
      <c r="H17" s="32"/>
      <c r="I17" s="32">
        <f>SUM(I7:I16)</f>
        <v>2391132439.1200004</v>
      </c>
      <c r="J17" s="32"/>
    </row>
    <row r="18" spans="1:10" s="13" customFormat="1" x14ac:dyDescent="0.25">
      <c r="A18" s="9"/>
      <c r="B18" s="9"/>
      <c r="D18" s="39"/>
      <c r="F18" s="39"/>
      <c r="H18" s="39"/>
      <c r="J18" s="39"/>
    </row>
    <row r="19" spans="1:10" s="13" customFormat="1" x14ac:dyDescent="0.25">
      <c r="A19" s="9"/>
      <c r="B19" s="9"/>
      <c r="D19" s="39"/>
      <c r="F19" s="39"/>
      <c r="H19" s="39"/>
      <c r="J19" s="39"/>
    </row>
    <row r="20" spans="1:10" s="13" customFormat="1" x14ac:dyDescent="0.25">
      <c r="A20" s="9" t="s">
        <v>52</v>
      </c>
      <c r="B20" s="9"/>
      <c r="D20" s="39"/>
      <c r="E20" s="16"/>
      <c r="F20" s="40"/>
      <c r="H20" s="39"/>
      <c r="J20" s="39"/>
    </row>
    <row r="21" spans="1:10" s="13" customFormat="1" x14ac:dyDescent="0.25">
      <c r="A21" s="9"/>
      <c r="B21" s="9"/>
      <c r="D21" s="39"/>
      <c r="E21" s="16"/>
      <c r="F21" s="39"/>
      <c r="H21" s="39"/>
      <c r="J21" s="39"/>
    </row>
  </sheetData>
  <mergeCells count="10">
    <mergeCell ref="A1:J1"/>
    <mergeCell ref="A2:J2"/>
    <mergeCell ref="A3:A6"/>
    <mergeCell ref="B3:B6"/>
    <mergeCell ref="C3:J3"/>
    <mergeCell ref="C4:D5"/>
    <mergeCell ref="E4:F5"/>
    <mergeCell ref="G4:J4"/>
    <mergeCell ref="G5:H5"/>
    <mergeCell ref="I5:J5"/>
  </mergeCells>
  <pageMargins left="0.39370078740157483" right="0.39370078740157483" top="0.98425196850393704" bottom="0.39370078740157483" header="0.31496062992125984" footer="0.31496062992125984"/>
  <pageSetup paperSize="9" scale="9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757</vt:lpstr>
      <vt:lpstr>764</vt:lpstr>
      <vt:lpstr>769</vt:lpstr>
      <vt:lpstr>775</vt:lpstr>
      <vt:lpstr>'757'!Заголовки_для_печати</vt:lpstr>
      <vt:lpstr>'764'!Заголовки_для_печати</vt:lpstr>
      <vt:lpstr>'769'!Заголовки_для_печати</vt:lpstr>
      <vt:lpstr>'775'!Заголовки_для_печати</vt:lpstr>
      <vt:lpstr>'757'!Область_печати</vt:lpstr>
      <vt:lpstr>'764'!Область_печати</vt:lpstr>
      <vt:lpstr>'769'!Область_печати</vt:lpstr>
      <vt:lpstr>'775'!Область_печати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2026-01-30T05:02:18Z</dcterms:modified>
</cp:coreProperties>
</file>